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style1.xml" ContentType="application/vnd.ms-office.chartstyle+xml"/>
  <Override PartName="/xl/charts/colors1.xml" ContentType="application/vnd.ms-office.chartcolorstyle+xml"/>
  <Override PartName="/xl/theme/themeOverride1.xml" ContentType="application/vnd.openxmlformats-officedocument.themeOverride+xml"/>
  <Override PartName="/xl/charts/chart4.xml" ContentType="application/vnd.openxmlformats-officedocument.drawingml.chart+xml"/>
  <Override PartName="/xl/comments1.xml" ContentType="application/vnd.openxmlformats-officedocument.spreadsheetml.comments+xml"/>
  <Override PartName="/xl/threadedComments/threadedComment1.xml" ContentType="application/vnd.ms-excel.threadedcomments+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29"/>
  <workbookPr codeName="ThisWorkbook" defaultThemeVersion="124226"/>
  <mc:AlternateContent xmlns:mc="http://schemas.openxmlformats.org/markup-compatibility/2006">
    <mc:Choice Requires="x15">
      <x15ac:absPath xmlns:x15ac="http://schemas.microsoft.com/office/spreadsheetml/2010/11/ac" url="\\epa.jussieu.fr\data\Dir_Tech\Opérations\PUIS\2.KB\7.Dossier expertise_Eval Préalable\"/>
    </mc:Choice>
  </mc:AlternateContent>
  <xr:revisionPtr revIDLastSave="0" documentId="13_ncr:1_{529B2E1D-F66B-4C65-A5C5-260A8B9258B5}" xr6:coauthVersionLast="47" xr6:coauthVersionMax="47" xr10:uidLastSave="{00000000-0000-0000-0000-000000000000}"/>
  <bookViews>
    <workbookView xWindow="28680" yWindow="-120" windowWidth="29040" windowHeight="15840" tabRatio="803" activeTab="1" xr2:uid="{00000000-000D-0000-FFFF-FFFF00000000}"/>
  </bookViews>
  <sheets>
    <sheet name="Indications" sheetId="65" r:id="rId1"/>
    <sheet name="Synthèse globale CF-VAN" sheetId="41" r:id="rId2"/>
    <sheet name="Hypothèses des scénarios" sheetId="66" r:id="rId3"/>
    <sheet name="S0-Sc. référence" sheetId="38" r:id="rId4"/>
    <sheet name="S1" sheetId="51" r:id="rId5"/>
    <sheet name="S2" sheetId="55" r:id="rId6"/>
    <sheet name="S3" sheetId="62" r:id="rId7"/>
    <sheet name="S4" sheetId="63" r:id="rId8"/>
  </sheets>
  <definedNames>
    <definedName name="_xlnm._FilterDatabase" localSheetId="2" hidden="1">'Hypothèses des scénarios'!$AQ$1:$AQ$191</definedName>
    <definedName name="S_1">'S0-Sc. référence'!$A$1</definedName>
    <definedName name="S_2">'S1'!$A$1</definedName>
    <definedName name="S_3" localSheetId="6">'S3'!$A$1</definedName>
    <definedName name="S_3" localSheetId="7">'S4'!$A$1</definedName>
    <definedName name="S_3">'S2'!$A$1</definedName>
    <definedName name="S_4">#REF!</definedName>
    <definedName name="S_5">#REF!</definedName>
    <definedName name="S_6">#REF!</definedName>
    <definedName name="S_7">#REF!</definedName>
    <definedName name="S_8">#REF!</definedName>
    <definedName name="_xlnm.Print_Area" localSheetId="2">'Hypothèses des scénarios'!$A$1:$AG$131</definedName>
    <definedName name="_xlnm.Print_Area" localSheetId="0">Indications!$A$1:$H$147</definedName>
    <definedName name="_xlnm.Print_Area" localSheetId="3">'S0-Sc. référence'!$A$1:$AD$59</definedName>
    <definedName name="_xlnm.Print_Area" localSheetId="4">'S1'!$A$1:$AD$59</definedName>
    <definedName name="_xlnm.Print_Area" localSheetId="6">'S3'!$A$1:$AD$59</definedName>
    <definedName name="_xlnm.Print_Area" localSheetId="1">'Synthèse globale CF-VAN'!$B$3:$AY$85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64" i="66" l="1"/>
  <c r="M64" i="66"/>
  <c r="M57" i="66"/>
  <c r="O67" i="66"/>
  <c r="M67" i="66"/>
  <c r="O57" i="66"/>
  <c r="O54" i="66"/>
  <c r="M54" i="66"/>
  <c r="F88" i="66"/>
  <c r="H88" i="66"/>
  <c r="F87" i="66"/>
  <c r="F92" i="66"/>
  <c r="H87" i="66" l="1"/>
  <c r="F81" i="66"/>
  <c r="H67" i="66"/>
  <c r="F51" i="66"/>
  <c r="H54" i="66"/>
  <c r="H97" i="66" l="1"/>
  <c r="M70" i="66"/>
  <c r="M71" i="66" s="1"/>
  <c r="O62" i="66"/>
  <c r="M51" i="66"/>
  <c r="F23" i="66"/>
  <c r="F94" i="66" l="1"/>
  <c r="H94" i="66" s="1"/>
  <c r="BA98" i="41"/>
  <c r="BA100" i="41"/>
  <c r="BA102" i="41"/>
  <c r="BA104" i="41"/>
  <c r="BA96" i="41"/>
  <c r="BA122" i="41"/>
  <c r="BA124" i="41"/>
  <c r="BA126" i="41"/>
  <c r="BA128" i="41"/>
  <c r="BA120" i="41"/>
  <c r="AY127" i="41" l="1"/>
  <c r="AY125" i="41"/>
  <c r="J58" i="66"/>
  <c r="AL178" i="66" l="1"/>
  <c r="AL174" i="66"/>
  <c r="AE178" i="66"/>
  <c r="AE174" i="66"/>
  <c r="X178" i="66"/>
  <c r="X174" i="66"/>
  <c r="Q178" i="66"/>
  <c r="Q174" i="66"/>
  <c r="J178" i="66"/>
  <c r="J174" i="66"/>
  <c r="AL148" i="66"/>
  <c r="AL144" i="66"/>
  <c r="AE148" i="66"/>
  <c r="AE144" i="66"/>
  <c r="X148" i="66"/>
  <c r="X144" i="66"/>
  <c r="Q148" i="66"/>
  <c r="Q144" i="66"/>
  <c r="J148" i="66"/>
  <c r="J144" i="66"/>
  <c r="AL118" i="66"/>
  <c r="AL114" i="66"/>
  <c r="AE118" i="66"/>
  <c r="AE114" i="66"/>
  <c r="X118" i="66"/>
  <c r="X114" i="66"/>
  <c r="Q118" i="66"/>
  <c r="Q114" i="66"/>
  <c r="J118" i="66"/>
  <c r="J114" i="66"/>
  <c r="AL88" i="66"/>
  <c r="AL84" i="66"/>
  <c r="AE88" i="66"/>
  <c r="AE84" i="66"/>
  <c r="X88" i="66"/>
  <c r="X84" i="66"/>
  <c r="Q88" i="66"/>
  <c r="Q84" i="66"/>
  <c r="J88" i="66"/>
  <c r="J84" i="66"/>
  <c r="AL58" i="66"/>
  <c r="AL54" i="66"/>
  <c r="AE58" i="66"/>
  <c r="AE54" i="66"/>
  <c r="X58" i="66"/>
  <c r="X54" i="66"/>
  <c r="Q58" i="66"/>
  <c r="AQ88" i="66" l="1"/>
  <c r="AQ58" i="66"/>
  <c r="AQ114" i="66"/>
  <c r="AQ174" i="66"/>
  <c r="AQ118" i="66"/>
  <c r="AQ144" i="66"/>
  <c r="AQ178" i="66"/>
  <c r="AQ148" i="66"/>
  <c r="AQ84" i="66"/>
  <c r="AH30" i="66" l="1"/>
  <c r="AH29" i="66"/>
  <c r="AH19" i="66"/>
  <c r="AH16" i="66"/>
  <c r="AA30" i="66"/>
  <c r="AA29" i="66"/>
  <c r="AA19" i="66"/>
  <c r="AA16" i="66"/>
  <c r="T30" i="66"/>
  <c r="T29" i="66"/>
  <c r="T19" i="66"/>
  <c r="T16" i="66"/>
  <c r="M30" i="66"/>
  <c r="M29" i="66"/>
  <c r="M16" i="66"/>
  <c r="F30" i="66"/>
  <c r="F29" i="66"/>
  <c r="F19" i="66"/>
  <c r="F16" i="66"/>
  <c r="AH35" i="66"/>
  <c r="AH34" i="66"/>
  <c r="AH33" i="66"/>
  <c r="AH31" i="66"/>
  <c r="AH28" i="66"/>
  <c r="AH27" i="66"/>
  <c r="AH26" i="66"/>
  <c r="AH23" i="66"/>
  <c r="AH21" i="66"/>
  <c r="AH20" i="66"/>
  <c r="AH18" i="66"/>
  <c r="AH17" i="66"/>
  <c r="AH13" i="66"/>
  <c r="AH12" i="66"/>
  <c r="AA27" i="66"/>
  <c r="AA26" i="66"/>
  <c r="AA21" i="66"/>
  <c r="AA17" i="66"/>
  <c r="AA13" i="66"/>
  <c r="AA12" i="66"/>
  <c r="T27" i="66"/>
  <c r="T26" i="66"/>
  <c r="T21" i="66"/>
  <c r="T17" i="66"/>
  <c r="T13" i="66"/>
  <c r="T12" i="66"/>
  <c r="M27" i="66"/>
  <c r="M26" i="66"/>
  <c r="M23" i="66"/>
  <c r="M21" i="66"/>
  <c r="M19" i="66"/>
  <c r="M18" i="66"/>
  <c r="F27" i="66"/>
  <c r="F26" i="66"/>
  <c r="F21" i="66"/>
  <c r="F20" i="66"/>
  <c r="F18" i="66"/>
  <c r="F13" i="66"/>
  <c r="F12" i="66"/>
  <c r="C1" i="38" l="1"/>
  <c r="C4" i="63" l="1"/>
  <c r="C3" i="63"/>
  <c r="C2" i="63"/>
  <c r="C1" i="63"/>
  <c r="C4" i="62"/>
  <c r="C3" i="62"/>
  <c r="C2" i="62"/>
  <c r="C1" i="62"/>
  <c r="C4" i="55"/>
  <c r="C3" i="55"/>
  <c r="C2" i="55"/>
  <c r="C1" i="55"/>
  <c r="C4" i="51"/>
  <c r="C3" i="51"/>
  <c r="C2" i="51"/>
  <c r="C1" i="51"/>
  <c r="F15" i="38"/>
  <c r="C4" i="38"/>
  <c r="C3" i="38"/>
  <c r="C2" i="38"/>
  <c r="BB118" i="41" l="1"/>
  <c r="BC118" i="41" s="1"/>
  <c r="BD118" i="41" s="1"/>
  <c r="BE118" i="41" s="1"/>
  <c r="BF118" i="41" s="1"/>
  <c r="BG118" i="41" s="1"/>
  <c r="BH118" i="41" s="1"/>
  <c r="BI118" i="41" s="1"/>
  <c r="BJ118" i="41" s="1"/>
  <c r="BK118" i="41" s="1"/>
  <c r="BL118" i="41" s="1"/>
  <c r="BM118" i="41" s="1"/>
  <c r="BN118" i="41" s="1"/>
  <c r="BO118" i="41" s="1"/>
  <c r="BP118" i="41" s="1"/>
  <c r="BQ118" i="41" s="1"/>
  <c r="BR118" i="41" s="1"/>
  <c r="BS118" i="41" s="1"/>
  <c r="BT118" i="41" s="1"/>
  <c r="BU118" i="41" s="1"/>
  <c r="BV118" i="41" s="1"/>
  <c r="BW118" i="41" s="1"/>
  <c r="BX118" i="41" s="1"/>
  <c r="BY118" i="41" s="1"/>
  <c r="BZ118" i="41" s="1"/>
  <c r="BB94" i="41"/>
  <c r="F1" i="66"/>
  <c r="AQ191" i="66" l="1"/>
  <c r="AQ190" i="66"/>
  <c r="AQ189" i="66"/>
  <c r="AQ187" i="66"/>
  <c r="AQ186" i="66"/>
  <c r="AQ185" i="66"/>
  <c r="AQ184" i="66"/>
  <c r="AQ183" i="66"/>
  <c r="AQ182" i="66"/>
  <c r="AQ180" i="66"/>
  <c r="AQ177" i="66"/>
  <c r="AQ176" i="66"/>
  <c r="AQ175" i="66"/>
  <c r="AQ173" i="66"/>
  <c r="AQ171" i="66"/>
  <c r="AQ170" i="66"/>
  <c r="AQ169" i="66"/>
  <c r="AQ167" i="66"/>
  <c r="AQ166" i="66"/>
  <c r="AQ165" i="66"/>
  <c r="AQ164" i="66"/>
  <c r="AQ161" i="66"/>
  <c r="AQ160" i="66"/>
  <c r="AQ159" i="66"/>
  <c r="AQ157" i="66"/>
  <c r="AQ156" i="66"/>
  <c r="AQ155" i="66"/>
  <c r="AQ154" i="66"/>
  <c r="AQ153" i="66"/>
  <c r="AQ152" i="66"/>
  <c r="AQ150" i="66"/>
  <c r="AQ147" i="66"/>
  <c r="AQ146" i="66"/>
  <c r="AQ145" i="66"/>
  <c r="AQ143" i="66"/>
  <c r="AQ141" i="66"/>
  <c r="AQ140" i="66"/>
  <c r="AQ139" i="66"/>
  <c r="AQ137" i="66"/>
  <c r="AQ136" i="66"/>
  <c r="AQ135" i="66"/>
  <c r="AQ134" i="66"/>
  <c r="AQ126" i="66"/>
  <c r="AQ125" i="66"/>
  <c r="AQ123" i="66"/>
  <c r="AQ122" i="66"/>
  <c r="AQ120" i="66"/>
  <c r="AQ116" i="66"/>
  <c r="AQ113" i="66"/>
  <c r="AQ110" i="66"/>
  <c r="AQ109" i="66"/>
  <c r="AQ107" i="66"/>
  <c r="AQ105" i="66"/>
  <c r="AQ104" i="66"/>
  <c r="AQ101" i="66"/>
  <c r="AQ100" i="66"/>
  <c r="AQ99" i="66"/>
  <c r="AQ97" i="66"/>
  <c r="AQ96" i="66"/>
  <c r="AQ95" i="66"/>
  <c r="AQ94" i="66"/>
  <c r="AQ93" i="66"/>
  <c r="AQ90" i="66"/>
  <c r="AQ87" i="66"/>
  <c r="AQ86" i="66"/>
  <c r="AQ85" i="66"/>
  <c r="AQ83" i="66"/>
  <c r="AQ80" i="66"/>
  <c r="AQ79" i="66"/>
  <c r="AQ77" i="66"/>
  <c r="AQ76" i="66"/>
  <c r="AQ75" i="66"/>
  <c r="AQ74" i="66"/>
  <c r="AQ66" i="66"/>
  <c r="AQ65" i="66"/>
  <c r="AQ63" i="66"/>
  <c r="AQ62" i="66"/>
  <c r="AQ56" i="66"/>
  <c r="AQ55" i="66"/>
  <c r="AQ53" i="66"/>
  <c r="AQ47" i="66"/>
  <c r="AQ46" i="66"/>
  <c r="AQ45" i="66"/>
  <c r="AQ44" i="66"/>
  <c r="AQ92" i="66" l="1"/>
  <c r="T20" i="66" l="1"/>
  <c r="C55" i="63"/>
  <c r="C49" i="63"/>
  <c r="C47" i="63"/>
  <c r="C45" i="63"/>
  <c r="C43" i="63"/>
  <c r="C41" i="63"/>
  <c r="C39" i="63"/>
  <c r="C27" i="63"/>
  <c r="C25" i="63"/>
  <c r="C23" i="63"/>
  <c r="C21" i="63"/>
  <c r="C19" i="63"/>
  <c r="C17" i="63"/>
  <c r="AH14" i="66"/>
  <c r="C47" i="62"/>
  <c r="C45" i="62"/>
  <c r="C41" i="62"/>
  <c r="C39" i="62"/>
  <c r="C27" i="62"/>
  <c r="C23" i="62"/>
  <c r="C19" i="62"/>
  <c r="C17" i="62"/>
  <c r="AA14" i="66"/>
  <c r="C47" i="55"/>
  <c r="C45" i="55"/>
  <c r="C41" i="55"/>
  <c r="C39" i="55"/>
  <c r="C27" i="55"/>
  <c r="C23" i="55"/>
  <c r="C19" i="55"/>
  <c r="C17" i="55"/>
  <c r="T14" i="66"/>
  <c r="AA23" i="66" l="1"/>
  <c r="AQ57" i="66"/>
  <c r="M20" i="66"/>
  <c r="AQ21" i="66"/>
  <c r="AQ29" i="66"/>
  <c r="AQ30" i="66"/>
  <c r="AQ26" i="66"/>
  <c r="AQ27" i="66"/>
  <c r="AQ19" i="66"/>
  <c r="AQ16" i="66"/>
  <c r="C39" i="38"/>
  <c r="C41" i="38"/>
  <c r="C21" i="38"/>
  <c r="C23" i="38"/>
  <c r="C17" i="38"/>
  <c r="C27" i="38"/>
  <c r="C25" i="55"/>
  <c r="C23" i="51"/>
  <c r="C41" i="51"/>
  <c r="C27" i="51"/>
  <c r="C45" i="51"/>
  <c r="C17" i="51"/>
  <c r="C47" i="51"/>
  <c r="C21" i="51"/>
  <c r="C39" i="51"/>
  <c r="C45" i="38"/>
  <c r="C25" i="38"/>
  <c r="C47" i="38"/>
  <c r="AH15" i="66"/>
  <c r="AH24" i="66" s="1"/>
  <c r="F14" i="66"/>
  <c r="F28" i="66"/>
  <c r="AA18" i="66"/>
  <c r="AA31" i="66" l="1"/>
  <c r="C49" i="62" s="1"/>
  <c r="AA28" i="66"/>
  <c r="C43" i="62" s="1"/>
  <c r="AQ111" i="66"/>
  <c r="F31" i="66"/>
  <c r="AQ81" i="66"/>
  <c r="AH8" i="66"/>
  <c r="AA8" i="66"/>
  <c r="T8" i="66"/>
  <c r="F8" i="66"/>
  <c r="M8" i="66"/>
  <c r="J54" i="66" l="1"/>
  <c r="F17" i="66"/>
  <c r="F15" i="66" s="1"/>
  <c r="F24" i="66" s="1"/>
  <c r="AA20" i="66"/>
  <c r="AA15" i="66" s="1"/>
  <c r="AA24" i="66" s="1"/>
  <c r="AQ117" i="66"/>
  <c r="AQ60" i="66"/>
  <c r="T23" i="66"/>
  <c r="AQ23" i="66" s="1"/>
  <c r="AQ127" i="66"/>
  <c r="T31" i="66"/>
  <c r="C49" i="55" s="1"/>
  <c r="AQ49" i="66"/>
  <c r="M12" i="66"/>
  <c r="AQ12" i="66" s="1"/>
  <c r="AQ50" i="66"/>
  <c r="M13" i="66"/>
  <c r="AQ13" i="66" s="1"/>
  <c r="AQ115" i="66"/>
  <c r="T18" i="66"/>
  <c r="AQ18" i="66" s="1"/>
  <c r="AQ124" i="66"/>
  <c r="T28" i="66"/>
  <c r="C43" i="55" s="1"/>
  <c r="AA33" i="66"/>
  <c r="C43" i="38"/>
  <c r="C25" i="51"/>
  <c r="C21" i="62"/>
  <c r="AQ106" i="66"/>
  <c r="F33" i="66"/>
  <c r="Q54" i="66"/>
  <c r="AQ54" i="66" l="1"/>
  <c r="C25" i="62"/>
  <c r="AQ20" i="66"/>
  <c r="F19" i="38"/>
  <c r="F27" i="38"/>
  <c r="F28" i="38" s="1"/>
  <c r="AQ51" i="66"/>
  <c r="AA35" i="66"/>
  <c r="C55" i="62" s="1"/>
  <c r="AA34" i="66"/>
  <c r="AQ67" i="66"/>
  <c r="M31" i="66"/>
  <c r="AQ31" i="66" s="1"/>
  <c r="AQ129" i="66"/>
  <c r="T33" i="66"/>
  <c r="M17" i="66"/>
  <c r="AQ17" i="66" s="1"/>
  <c r="AQ64" i="66"/>
  <c r="M28" i="66"/>
  <c r="AQ28" i="66" s="1"/>
  <c r="C49" i="38"/>
  <c r="C19" i="38"/>
  <c r="M14" i="66"/>
  <c r="AQ14" i="66" s="1"/>
  <c r="M33" i="66"/>
  <c r="T15" i="66"/>
  <c r="T24" i="66" s="1"/>
  <c r="C21" i="55"/>
  <c r="F34" i="66" l="1"/>
  <c r="AQ130" i="66"/>
  <c r="T34" i="66"/>
  <c r="C43" i="51"/>
  <c r="C49" i="51"/>
  <c r="M15" i="66"/>
  <c r="C19" i="51"/>
  <c r="F35" i="66"/>
  <c r="AQ69" i="66"/>
  <c r="AQ33" i="66"/>
  <c r="F41" i="38" l="1"/>
  <c r="F25" i="38"/>
  <c r="F26" i="38" s="1"/>
  <c r="F45" i="38"/>
  <c r="F46" i="38" s="1"/>
  <c r="F43" i="38"/>
  <c r="F49" i="38"/>
  <c r="F39" i="38"/>
  <c r="F17" i="38"/>
  <c r="F18" i="38" s="1"/>
  <c r="F21" i="38"/>
  <c r="F22" i="38" s="1"/>
  <c r="F23" i="38"/>
  <c r="F24" i="38" s="1"/>
  <c r="F47" i="38"/>
  <c r="F48" i="38" s="1"/>
  <c r="F33" i="38"/>
  <c r="F34" i="38" s="1"/>
  <c r="AQ70" i="66"/>
  <c r="M34" i="66"/>
  <c r="AQ34" i="66" s="1"/>
  <c r="AQ131" i="66"/>
  <c r="T35" i="66"/>
  <c r="C55" i="55" s="1"/>
  <c r="M24" i="66"/>
  <c r="F50" i="38" l="1"/>
  <c r="M35" i="66"/>
  <c r="AQ35" i="66" s="1"/>
  <c r="C55" i="38"/>
  <c r="AD55" i="38" s="1"/>
  <c r="AQ71" i="66"/>
  <c r="C55" i="51" l="1"/>
  <c r="B11" i="62" l="1"/>
  <c r="B11" i="51" l="1"/>
  <c r="B11" i="63"/>
  <c r="B11" i="55"/>
  <c r="B11" i="38"/>
  <c r="B7" i="63" l="1"/>
  <c r="B7" i="62"/>
  <c r="B7" i="55"/>
  <c r="B7" i="51"/>
  <c r="B7" i="38"/>
  <c r="F30" i="38" l="1"/>
  <c r="F36" i="38" s="1"/>
  <c r="F20" i="38"/>
  <c r="F31" i="38" s="1"/>
  <c r="F37" i="38" s="1"/>
  <c r="F42" i="38"/>
  <c r="F44" i="38"/>
  <c r="F40" i="38" l="1"/>
  <c r="F53" i="38" s="1"/>
  <c r="F52" i="38"/>
  <c r="F57" i="38" l="1"/>
  <c r="F58" i="38" s="1"/>
  <c r="BB119" i="41" s="1"/>
  <c r="BB120" i="41" s="1"/>
  <c r="AY103" i="41"/>
  <c r="AY115" i="41"/>
  <c r="AY101" i="41"/>
  <c r="AY113" i="41"/>
  <c r="AY99" i="41"/>
  <c r="AY97" i="41"/>
  <c r="AY95" i="41"/>
  <c r="F15" i="63" l="1"/>
  <c r="F15" i="62"/>
  <c r="F15" i="55"/>
  <c r="F15" i="51"/>
  <c r="BB106" i="41"/>
  <c r="BC106" i="41" s="1"/>
  <c r="BD106" i="41" s="1"/>
  <c r="BE106" i="41" s="1"/>
  <c r="BF106" i="41" s="1"/>
  <c r="BG106" i="41" s="1"/>
  <c r="BH106" i="41" s="1"/>
  <c r="BI106" i="41" s="1"/>
  <c r="BJ106" i="41" s="1"/>
  <c r="BK106" i="41" s="1"/>
  <c r="BL106" i="41" s="1"/>
  <c r="BM106" i="41" s="1"/>
  <c r="BN106" i="41" s="1"/>
  <c r="BO106" i="41" s="1"/>
  <c r="BP106" i="41" s="1"/>
  <c r="BQ106" i="41" s="1"/>
  <c r="BR106" i="41" s="1"/>
  <c r="BS106" i="41" s="1"/>
  <c r="BT106" i="41" s="1"/>
  <c r="BU106" i="41" s="1"/>
  <c r="BV106" i="41" s="1"/>
  <c r="BW106" i="41" s="1"/>
  <c r="BX106" i="41" s="1"/>
  <c r="BY106" i="41" s="1"/>
  <c r="BZ106" i="41" s="1"/>
  <c r="BC94" i="41"/>
  <c r="BD94" i="41" s="1"/>
  <c r="BE94" i="41" s="1"/>
  <c r="BF94" i="41" s="1"/>
  <c r="BG94" i="41" s="1"/>
  <c r="BH94" i="41" s="1"/>
  <c r="BI94" i="41" s="1"/>
  <c r="BJ94" i="41" s="1"/>
  <c r="BK94" i="41" s="1"/>
  <c r="BL94" i="41" s="1"/>
  <c r="BM94" i="41" s="1"/>
  <c r="BN94" i="41" s="1"/>
  <c r="BO94" i="41" s="1"/>
  <c r="BP94" i="41" s="1"/>
  <c r="BQ94" i="41" s="1"/>
  <c r="BR94" i="41" s="1"/>
  <c r="BS94" i="41" s="1"/>
  <c r="BT94" i="41" s="1"/>
  <c r="BU94" i="41" s="1"/>
  <c r="BV94" i="41" s="1"/>
  <c r="BW94" i="41" s="1"/>
  <c r="BX94" i="41" s="1"/>
  <c r="BY94" i="41" s="1"/>
  <c r="BZ94" i="41" s="1"/>
  <c r="G15" i="38"/>
  <c r="G15" i="51" l="1"/>
  <c r="F33" i="51"/>
  <c r="F34" i="51" s="1"/>
  <c r="F27" i="51"/>
  <c r="F28" i="51" s="1"/>
  <c r="F19" i="51"/>
  <c r="F20" i="51" s="1"/>
  <c r="F17" i="51"/>
  <c r="F21" i="51"/>
  <c r="F22" i="51" s="1"/>
  <c r="F23" i="51"/>
  <c r="F24" i="51" s="1"/>
  <c r="F47" i="51"/>
  <c r="F48" i="51" s="1"/>
  <c r="F41" i="51"/>
  <c r="F42" i="51" s="1"/>
  <c r="F25" i="51"/>
  <c r="F26" i="51" s="1"/>
  <c r="F49" i="51"/>
  <c r="F43" i="51"/>
  <c r="F44" i="51" s="1"/>
  <c r="F39" i="51"/>
  <c r="F45" i="51"/>
  <c r="F46" i="51" s="1"/>
  <c r="G33" i="38"/>
  <c r="G34" i="38" s="1"/>
  <c r="G21" i="38"/>
  <c r="G22" i="38" s="1"/>
  <c r="G17" i="38"/>
  <c r="G18" i="38" s="1"/>
  <c r="G23" i="38"/>
  <c r="G24" i="38" s="1"/>
  <c r="G25" i="38"/>
  <c r="G26" i="38" s="1"/>
  <c r="G19" i="38"/>
  <c r="G27" i="38"/>
  <c r="G28" i="38" s="1"/>
  <c r="G15" i="55"/>
  <c r="F33" i="55"/>
  <c r="F34" i="55" s="1"/>
  <c r="F27" i="55"/>
  <c r="F28" i="55" s="1"/>
  <c r="F19" i="55"/>
  <c r="F20" i="55" s="1"/>
  <c r="F39" i="55"/>
  <c r="F25" i="55"/>
  <c r="F26" i="55" s="1"/>
  <c r="F21" i="55"/>
  <c r="F22" i="55" s="1"/>
  <c r="F43" i="55"/>
  <c r="F44" i="55" s="1"/>
  <c r="F49" i="55"/>
  <c r="F23" i="55"/>
  <c r="F24" i="55" s="1"/>
  <c r="F17" i="55"/>
  <c r="F47" i="55"/>
  <c r="F48" i="55" s="1"/>
  <c r="F45" i="55"/>
  <c r="F46" i="55" s="1"/>
  <c r="F41" i="55"/>
  <c r="F42" i="55" s="1"/>
  <c r="G15" i="62"/>
  <c r="H15" i="62" s="1"/>
  <c r="F33" i="62"/>
  <c r="F34" i="62" s="1"/>
  <c r="F19" i="62"/>
  <c r="F20" i="62" s="1"/>
  <c r="F27" i="62"/>
  <c r="F28" i="62" s="1"/>
  <c r="F47" i="62"/>
  <c r="F48" i="62" s="1"/>
  <c r="F45" i="62"/>
  <c r="F46" i="62" s="1"/>
  <c r="F49" i="62"/>
  <c r="F25" i="62"/>
  <c r="F26" i="62" s="1"/>
  <c r="F39" i="62"/>
  <c r="F41" i="62"/>
  <c r="F42" i="62" s="1"/>
  <c r="F23" i="62"/>
  <c r="F24" i="62" s="1"/>
  <c r="F21" i="62"/>
  <c r="F22" i="62" s="1"/>
  <c r="F43" i="62"/>
  <c r="F44" i="62" s="1"/>
  <c r="F17" i="62"/>
  <c r="G15" i="63"/>
  <c r="H15" i="63" s="1"/>
  <c r="F33" i="63"/>
  <c r="F34" i="63" s="1"/>
  <c r="F43" i="63"/>
  <c r="F44" i="63" s="1"/>
  <c r="F47" i="63"/>
  <c r="F48" i="63" s="1"/>
  <c r="F39" i="63"/>
  <c r="F49" i="63"/>
  <c r="F17" i="63"/>
  <c r="F45" i="63"/>
  <c r="F46" i="63" s="1"/>
  <c r="F25" i="63"/>
  <c r="F26" i="63" s="1"/>
  <c r="F41" i="63"/>
  <c r="F42" i="63" s="1"/>
  <c r="F23" i="63"/>
  <c r="F24" i="63" s="1"/>
  <c r="F19" i="63"/>
  <c r="F20" i="63" s="1"/>
  <c r="F21" i="63"/>
  <c r="F22" i="63" s="1"/>
  <c r="F27" i="63"/>
  <c r="F28" i="63" s="1"/>
  <c r="H15" i="38"/>
  <c r="G39" i="38"/>
  <c r="G43" i="38"/>
  <c r="G44" i="38" s="1"/>
  <c r="G45" i="38"/>
  <c r="G46" i="38" s="1"/>
  <c r="G47" i="38"/>
  <c r="G48" i="38" s="1"/>
  <c r="G49" i="38"/>
  <c r="G50" i="38" s="1"/>
  <c r="G41" i="38"/>
  <c r="G42" i="38" s="1"/>
  <c r="H15" i="51"/>
  <c r="G30" i="38" l="1"/>
  <c r="G36" i="38" s="1"/>
  <c r="H33" i="38"/>
  <c r="H34" i="38" s="1"/>
  <c r="H21" i="38"/>
  <c r="H22" i="38" s="1"/>
  <c r="H25" i="38"/>
  <c r="H26" i="38" s="1"/>
  <c r="H23" i="38"/>
  <c r="H24" i="38" s="1"/>
  <c r="H17" i="38"/>
  <c r="H18" i="38" s="1"/>
  <c r="H19" i="38"/>
  <c r="H27" i="38"/>
  <c r="H28" i="38" s="1"/>
  <c r="F18" i="63"/>
  <c r="F31" i="63" s="1"/>
  <c r="F37" i="63" s="1"/>
  <c r="F30" i="63"/>
  <c r="F36" i="63" s="1"/>
  <c r="F40" i="62"/>
  <c r="F52" i="62"/>
  <c r="F18" i="55"/>
  <c r="F31" i="55" s="1"/>
  <c r="F37" i="55" s="1"/>
  <c r="F30" i="55"/>
  <c r="F36" i="55" s="1"/>
  <c r="H33" i="62"/>
  <c r="H34" i="62" s="1"/>
  <c r="H19" i="62"/>
  <c r="H20" i="62" s="1"/>
  <c r="H27" i="62"/>
  <c r="H28" i="62" s="1"/>
  <c r="H17" i="62"/>
  <c r="H43" i="62"/>
  <c r="H44" i="62" s="1"/>
  <c r="H21" i="62"/>
  <c r="H22" i="62" s="1"/>
  <c r="H41" i="62"/>
  <c r="H42" i="62" s="1"/>
  <c r="H47" i="62"/>
  <c r="H48" i="62" s="1"/>
  <c r="H23" i="62"/>
  <c r="H24" i="62" s="1"/>
  <c r="H45" i="62"/>
  <c r="H46" i="62" s="1"/>
  <c r="H49" i="62"/>
  <c r="H25" i="62"/>
  <c r="H26" i="62" s="1"/>
  <c r="H39" i="62"/>
  <c r="G33" i="62"/>
  <c r="G34" i="62" s="1"/>
  <c r="G19" i="62"/>
  <c r="G20" i="62" s="1"/>
  <c r="G27" i="62"/>
  <c r="G28" i="62" s="1"/>
  <c r="G45" i="62"/>
  <c r="G46" i="62" s="1"/>
  <c r="G41" i="62"/>
  <c r="G42" i="62" s="1"/>
  <c r="G47" i="62"/>
  <c r="G48" i="62" s="1"/>
  <c r="G21" i="62"/>
  <c r="G22" i="62" s="1"/>
  <c r="G17" i="62"/>
  <c r="G23" i="62"/>
  <c r="G24" i="62" s="1"/>
  <c r="G49" i="62"/>
  <c r="G39" i="62"/>
  <c r="G25" i="62"/>
  <c r="G26" i="62" s="1"/>
  <c r="G43" i="62"/>
  <c r="G44" i="62" s="1"/>
  <c r="H33" i="51"/>
  <c r="H34" i="51" s="1"/>
  <c r="H27" i="51"/>
  <c r="H28" i="51" s="1"/>
  <c r="H19" i="51"/>
  <c r="H20" i="51" s="1"/>
  <c r="H23" i="51"/>
  <c r="H24" i="51" s="1"/>
  <c r="H49" i="51"/>
  <c r="H41" i="51"/>
  <c r="H42" i="51" s="1"/>
  <c r="H43" i="51"/>
  <c r="H44" i="51" s="1"/>
  <c r="H17" i="51"/>
  <c r="H47" i="51"/>
  <c r="H48" i="51" s="1"/>
  <c r="H25" i="51"/>
  <c r="H26" i="51" s="1"/>
  <c r="H45" i="51"/>
  <c r="H46" i="51" s="1"/>
  <c r="H21" i="51"/>
  <c r="H22" i="51" s="1"/>
  <c r="H39" i="51"/>
  <c r="F40" i="63"/>
  <c r="F52" i="63"/>
  <c r="G33" i="63"/>
  <c r="G34" i="63" s="1"/>
  <c r="G39" i="63"/>
  <c r="G43" i="63"/>
  <c r="G44" i="63" s="1"/>
  <c r="G47" i="63"/>
  <c r="G48" i="63" s="1"/>
  <c r="G41" i="63"/>
  <c r="G42" i="63" s="1"/>
  <c r="G45" i="63"/>
  <c r="G46" i="63" s="1"/>
  <c r="G21" i="63"/>
  <c r="G22" i="63" s="1"/>
  <c r="G49" i="63"/>
  <c r="G25" i="63"/>
  <c r="G26" i="63" s="1"/>
  <c r="G23" i="63"/>
  <c r="G24" i="63" s="1"/>
  <c r="G17" i="63"/>
  <c r="G27" i="63"/>
  <c r="G28" i="63" s="1"/>
  <c r="G19" i="63"/>
  <c r="G20" i="63" s="1"/>
  <c r="F40" i="55"/>
  <c r="F52" i="55"/>
  <c r="H15" i="55"/>
  <c r="G33" i="55"/>
  <c r="G34" i="55" s="1"/>
  <c r="G27" i="55"/>
  <c r="G28" i="55" s="1"/>
  <c r="G19" i="55"/>
  <c r="G20" i="55" s="1"/>
  <c r="G49" i="55"/>
  <c r="G17" i="55"/>
  <c r="G21" i="55"/>
  <c r="G22" i="55" s="1"/>
  <c r="G41" i="55"/>
  <c r="G42" i="55" s="1"/>
  <c r="G45" i="55"/>
  <c r="G46" i="55" s="1"/>
  <c r="G25" i="55"/>
  <c r="G26" i="55" s="1"/>
  <c r="G47" i="55"/>
  <c r="G48" i="55" s="1"/>
  <c r="G43" i="55"/>
  <c r="G44" i="55" s="1"/>
  <c r="G39" i="55"/>
  <c r="G23" i="55"/>
  <c r="G24" i="55" s="1"/>
  <c r="H33" i="63"/>
  <c r="H34" i="63" s="1"/>
  <c r="H17" i="63"/>
  <c r="H49" i="63"/>
  <c r="H39" i="63"/>
  <c r="H47" i="63"/>
  <c r="H48" i="63" s="1"/>
  <c r="H23" i="63"/>
  <c r="H24" i="63" s="1"/>
  <c r="H41" i="63"/>
  <c r="H42" i="63" s="1"/>
  <c r="H45" i="63"/>
  <c r="H46" i="63" s="1"/>
  <c r="H21" i="63"/>
  <c r="H22" i="63" s="1"/>
  <c r="H25" i="63"/>
  <c r="H26" i="63" s="1"/>
  <c r="H43" i="63"/>
  <c r="H44" i="63" s="1"/>
  <c r="H19" i="63"/>
  <c r="H20" i="63" s="1"/>
  <c r="H27" i="63"/>
  <c r="H28" i="63" s="1"/>
  <c r="F18" i="62"/>
  <c r="F31" i="62" s="1"/>
  <c r="F37" i="62" s="1"/>
  <c r="F30" i="62"/>
  <c r="F36" i="62" s="1"/>
  <c r="F40" i="51"/>
  <c r="F52" i="51"/>
  <c r="F18" i="51"/>
  <c r="F31" i="51" s="1"/>
  <c r="F37" i="51" s="1"/>
  <c r="F30" i="51"/>
  <c r="F36" i="51" s="1"/>
  <c r="G33" i="51"/>
  <c r="G34" i="51" s="1"/>
  <c r="G27" i="51"/>
  <c r="G28" i="51" s="1"/>
  <c r="G19" i="51"/>
  <c r="G20" i="51" s="1"/>
  <c r="G39" i="51"/>
  <c r="G21" i="51"/>
  <c r="G22" i="51" s="1"/>
  <c r="G49" i="51"/>
  <c r="G17" i="51"/>
  <c r="G25" i="51"/>
  <c r="G26" i="51" s="1"/>
  <c r="G23" i="51"/>
  <c r="G24" i="51" s="1"/>
  <c r="G45" i="51"/>
  <c r="G46" i="51" s="1"/>
  <c r="G43" i="51"/>
  <c r="G44" i="51" s="1"/>
  <c r="G41" i="51"/>
  <c r="G42" i="51" s="1"/>
  <c r="G47" i="51"/>
  <c r="G48" i="51" s="1"/>
  <c r="G40" i="38"/>
  <c r="G52" i="38"/>
  <c r="I15" i="38"/>
  <c r="H39" i="38"/>
  <c r="H41" i="38"/>
  <c r="H42" i="38" s="1"/>
  <c r="H43" i="38"/>
  <c r="H44" i="38" s="1"/>
  <c r="H45" i="38"/>
  <c r="H46" i="38" s="1"/>
  <c r="H47" i="38"/>
  <c r="H48" i="38" s="1"/>
  <c r="H49" i="38"/>
  <c r="I15" i="51"/>
  <c r="I15" i="63"/>
  <c r="I15" i="62"/>
  <c r="F50" i="62" l="1"/>
  <c r="F53" i="62" s="1"/>
  <c r="F57" i="62" s="1"/>
  <c r="F58" i="62" s="1"/>
  <c r="BB125" i="41" s="1"/>
  <c r="BB126" i="41" s="1"/>
  <c r="H50" i="38"/>
  <c r="F50" i="55"/>
  <c r="F53" i="55" s="1"/>
  <c r="F57" i="55" s="1"/>
  <c r="F50" i="63"/>
  <c r="F53" i="63" s="1"/>
  <c r="F57" i="63" s="1"/>
  <c r="F58" i="63" s="1"/>
  <c r="BB127" i="41" s="1"/>
  <c r="BB128" i="41" s="1"/>
  <c r="F50" i="51"/>
  <c r="F53" i="51" s="1"/>
  <c r="F57" i="51" s="1"/>
  <c r="I33" i="62"/>
  <c r="I34" i="62" s="1"/>
  <c r="I27" i="62"/>
  <c r="I28" i="62" s="1"/>
  <c r="I19" i="62"/>
  <c r="I20" i="62" s="1"/>
  <c r="I45" i="62"/>
  <c r="I46" i="62" s="1"/>
  <c r="I47" i="62"/>
  <c r="I48" i="62" s="1"/>
  <c r="I21" i="62"/>
  <c r="I22" i="62" s="1"/>
  <c r="I43" i="62"/>
  <c r="I44" i="62" s="1"/>
  <c r="I41" i="62"/>
  <c r="I42" i="62" s="1"/>
  <c r="I25" i="62"/>
  <c r="I26" i="62" s="1"/>
  <c r="I49" i="62"/>
  <c r="I23" i="62"/>
  <c r="I24" i="62" s="1"/>
  <c r="I39" i="62"/>
  <c r="I17" i="62"/>
  <c r="G30" i="62"/>
  <c r="G36" i="62" s="1"/>
  <c r="G18" i="62"/>
  <c r="G31" i="62" s="1"/>
  <c r="G37" i="62" s="1"/>
  <c r="H40" i="62"/>
  <c r="H52" i="62"/>
  <c r="I33" i="63"/>
  <c r="I34" i="63" s="1"/>
  <c r="I41" i="63"/>
  <c r="I42" i="63" s="1"/>
  <c r="I45" i="63"/>
  <c r="I46" i="63" s="1"/>
  <c r="I21" i="63"/>
  <c r="I22" i="63" s="1"/>
  <c r="I39" i="63"/>
  <c r="I43" i="63"/>
  <c r="I44" i="63" s="1"/>
  <c r="I47" i="63"/>
  <c r="I48" i="63" s="1"/>
  <c r="I25" i="63"/>
  <c r="I26" i="63" s="1"/>
  <c r="I17" i="63"/>
  <c r="I27" i="63"/>
  <c r="I28" i="63" s="1"/>
  <c r="I49" i="63"/>
  <c r="I23" i="63"/>
  <c r="I24" i="63" s="1"/>
  <c r="I19" i="63"/>
  <c r="I20" i="63" s="1"/>
  <c r="H18" i="62"/>
  <c r="H31" i="62" s="1"/>
  <c r="H37" i="62" s="1"/>
  <c r="H30" i="62"/>
  <c r="H36" i="62" s="1"/>
  <c r="I33" i="38"/>
  <c r="I34" i="38" s="1"/>
  <c r="I25" i="38"/>
  <c r="I26" i="38" s="1"/>
  <c r="I17" i="38"/>
  <c r="I18" i="38" s="1"/>
  <c r="I23" i="38"/>
  <c r="I24" i="38" s="1"/>
  <c r="I21" i="38"/>
  <c r="I22" i="38" s="1"/>
  <c r="I19" i="38"/>
  <c r="I27" i="38"/>
  <c r="I28" i="38" s="1"/>
  <c r="G40" i="51"/>
  <c r="G52" i="51"/>
  <c r="G40" i="63"/>
  <c r="G52" i="63"/>
  <c r="H40" i="51"/>
  <c r="H52" i="51"/>
  <c r="H40" i="63"/>
  <c r="H52" i="63"/>
  <c r="G18" i="55"/>
  <c r="G31" i="55" s="1"/>
  <c r="G37" i="55" s="1"/>
  <c r="G30" i="55"/>
  <c r="G36" i="55" s="1"/>
  <c r="G18" i="63"/>
  <c r="G31" i="63" s="1"/>
  <c r="G37" i="63" s="1"/>
  <c r="G30" i="63"/>
  <c r="G36" i="63" s="1"/>
  <c r="G40" i="62"/>
  <c r="G52" i="62"/>
  <c r="I33" i="51"/>
  <c r="I34" i="51" s="1"/>
  <c r="I19" i="51"/>
  <c r="I20" i="51" s="1"/>
  <c r="I27" i="51"/>
  <c r="I28" i="51" s="1"/>
  <c r="I47" i="51"/>
  <c r="I48" i="51" s="1"/>
  <c r="I45" i="51"/>
  <c r="I46" i="51" s="1"/>
  <c r="I39" i="51"/>
  <c r="I17" i="51"/>
  <c r="I41" i="51"/>
  <c r="I42" i="51" s="1"/>
  <c r="I49" i="51"/>
  <c r="I43" i="51"/>
  <c r="I44" i="51" s="1"/>
  <c r="I25" i="51"/>
  <c r="I26" i="51" s="1"/>
  <c r="I23" i="51"/>
  <c r="I24" i="51" s="1"/>
  <c r="I21" i="51"/>
  <c r="I22" i="51" s="1"/>
  <c r="G40" i="55"/>
  <c r="G52" i="55"/>
  <c r="I15" i="55"/>
  <c r="H33" i="55"/>
  <c r="H34" i="55" s="1"/>
  <c r="H27" i="55"/>
  <c r="H28" i="55" s="1"/>
  <c r="H19" i="55"/>
  <c r="H20" i="55" s="1"/>
  <c r="H17" i="55"/>
  <c r="H45" i="55"/>
  <c r="H46" i="55" s="1"/>
  <c r="H49" i="55"/>
  <c r="H41" i="55"/>
  <c r="H42" i="55" s="1"/>
  <c r="H23" i="55"/>
  <c r="H24" i="55" s="1"/>
  <c r="H43" i="55"/>
  <c r="H44" i="55" s="1"/>
  <c r="H21" i="55"/>
  <c r="H22" i="55" s="1"/>
  <c r="H39" i="55"/>
  <c r="H47" i="55"/>
  <c r="H48" i="55" s="1"/>
  <c r="H25" i="55"/>
  <c r="H26" i="55" s="1"/>
  <c r="H30" i="38"/>
  <c r="H36" i="38" s="1"/>
  <c r="G30" i="51"/>
  <c r="G36" i="51" s="1"/>
  <c r="G18" i="51"/>
  <c r="G31" i="51" s="1"/>
  <c r="G37" i="51" s="1"/>
  <c r="H18" i="63"/>
  <c r="H31" i="63" s="1"/>
  <c r="H37" i="63" s="1"/>
  <c r="H30" i="63"/>
  <c r="H36" i="63" s="1"/>
  <c r="H18" i="51"/>
  <c r="H31" i="51" s="1"/>
  <c r="H37" i="51" s="1"/>
  <c r="H30" i="51"/>
  <c r="H36" i="51" s="1"/>
  <c r="H40" i="38"/>
  <c r="H52" i="38"/>
  <c r="J15" i="38"/>
  <c r="I43" i="38"/>
  <c r="I44" i="38" s="1"/>
  <c r="I45" i="38"/>
  <c r="I46" i="38" s="1"/>
  <c r="I47" i="38"/>
  <c r="I48" i="38" s="1"/>
  <c r="I49" i="38"/>
  <c r="I41" i="38"/>
  <c r="I42" i="38" s="1"/>
  <c r="I39" i="38"/>
  <c r="J15" i="62"/>
  <c r="J15" i="63"/>
  <c r="J15" i="51"/>
  <c r="G20" i="38"/>
  <c r="G31" i="38" s="1"/>
  <c r="G37" i="38" s="1"/>
  <c r="H20" i="38"/>
  <c r="H31" i="38" s="1"/>
  <c r="H37" i="38" s="1"/>
  <c r="G50" i="62" l="1"/>
  <c r="G53" i="62" s="1"/>
  <c r="G57" i="62" s="1"/>
  <c r="I50" i="38"/>
  <c r="I30" i="38"/>
  <c r="I36" i="38" s="1"/>
  <c r="H50" i="51"/>
  <c r="H53" i="51" s="1"/>
  <c r="H57" i="51" s="1"/>
  <c r="H50" i="62"/>
  <c r="H53" i="62" s="1"/>
  <c r="H57" i="62" s="1"/>
  <c r="H58" i="62" s="1"/>
  <c r="BD125" i="41" s="1"/>
  <c r="G50" i="55"/>
  <c r="G53" i="55" s="1"/>
  <c r="G57" i="55" s="1"/>
  <c r="G58" i="55" s="1"/>
  <c r="BC123" i="41" s="1"/>
  <c r="H40" i="55"/>
  <c r="H52" i="55"/>
  <c r="F58" i="55"/>
  <c r="BB123" i="41" s="1"/>
  <c r="BB124" i="41" s="1"/>
  <c r="I40" i="62"/>
  <c r="I52" i="62"/>
  <c r="K15" i="62"/>
  <c r="L15" i="62" s="1"/>
  <c r="J33" i="62"/>
  <c r="J34" i="62" s="1"/>
  <c r="J19" i="62"/>
  <c r="J20" i="62" s="1"/>
  <c r="J27" i="62"/>
  <c r="J28" i="62" s="1"/>
  <c r="J49" i="62"/>
  <c r="J21" i="62"/>
  <c r="J22" i="62" s="1"/>
  <c r="J45" i="62"/>
  <c r="J46" i="62" s="1"/>
  <c r="J47" i="62"/>
  <c r="J48" i="62" s="1"/>
  <c r="J25" i="62"/>
  <c r="J26" i="62" s="1"/>
  <c r="J39" i="62"/>
  <c r="J43" i="62"/>
  <c r="J44" i="62" s="1"/>
  <c r="J17" i="62"/>
  <c r="J23" i="62"/>
  <c r="J24" i="62" s="1"/>
  <c r="J41" i="62"/>
  <c r="J42" i="62" s="1"/>
  <c r="J33" i="38"/>
  <c r="J34" i="38" s="1"/>
  <c r="J23" i="38"/>
  <c r="J24" i="38" s="1"/>
  <c r="J17" i="38"/>
  <c r="J18" i="38" s="1"/>
  <c r="J25" i="38"/>
  <c r="J26" i="38" s="1"/>
  <c r="J21" i="38"/>
  <c r="J22" i="38" s="1"/>
  <c r="J27" i="38"/>
  <c r="J28" i="38" s="1"/>
  <c r="J19" i="38"/>
  <c r="I18" i="51"/>
  <c r="I31" i="51" s="1"/>
  <c r="I37" i="51" s="1"/>
  <c r="I30" i="51"/>
  <c r="I36" i="51" s="1"/>
  <c r="F58" i="51"/>
  <c r="BB121" i="41" s="1"/>
  <c r="BB122" i="41" s="1"/>
  <c r="G50" i="63"/>
  <c r="G53" i="63" s="1"/>
  <c r="G57" i="63" s="1"/>
  <c r="K15" i="51"/>
  <c r="L15" i="51" s="1"/>
  <c r="J33" i="51"/>
  <c r="J34" i="51" s="1"/>
  <c r="J27" i="51"/>
  <c r="J28" i="51" s="1"/>
  <c r="J19" i="51"/>
  <c r="J20" i="51" s="1"/>
  <c r="J45" i="51"/>
  <c r="J46" i="51" s="1"/>
  <c r="J25" i="51"/>
  <c r="J26" i="51" s="1"/>
  <c r="J17" i="51"/>
  <c r="J43" i="51"/>
  <c r="J44" i="51" s="1"/>
  <c r="J41" i="51"/>
  <c r="J42" i="51" s="1"/>
  <c r="J21" i="51"/>
  <c r="J22" i="51" s="1"/>
  <c r="J23" i="51"/>
  <c r="J24" i="51" s="1"/>
  <c r="J49" i="51"/>
  <c r="J47" i="51"/>
  <c r="J48" i="51" s="1"/>
  <c r="J39" i="51"/>
  <c r="K15" i="63"/>
  <c r="L15" i="63" s="1"/>
  <c r="J33" i="63"/>
  <c r="J34" i="63" s="1"/>
  <c r="J49" i="63"/>
  <c r="J17" i="63"/>
  <c r="J23" i="63"/>
  <c r="J24" i="63" s="1"/>
  <c r="J41" i="63"/>
  <c r="J42" i="63" s="1"/>
  <c r="J45" i="63"/>
  <c r="J46" i="63" s="1"/>
  <c r="J39" i="63"/>
  <c r="J21" i="63"/>
  <c r="J22" i="63" s="1"/>
  <c r="J25" i="63"/>
  <c r="J26" i="63" s="1"/>
  <c r="J47" i="63"/>
  <c r="J48" i="63" s="1"/>
  <c r="J43" i="63"/>
  <c r="J44" i="63" s="1"/>
  <c r="J19" i="63"/>
  <c r="J20" i="63" s="1"/>
  <c r="J27" i="63"/>
  <c r="J28" i="63" s="1"/>
  <c r="I40" i="51"/>
  <c r="I52" i="51"/>
  <c r="G50" i="51"/>
  <c r="G53" i="51" s="1"/>
  <c r="G57" i="51" s="1"/>
  <c r="G58" i="51" s="1"/>
  <c r="BC121" i="41" s="1"/>
  <c r="H30" i="55"/>
  <c r="H36" i="55" s="1"/>
  <c r="H18" i="55"/>
  <c r="H31" i="55" s="1"/>
  <c r="H37" i="55" s="1"/>
  <c r="J15" i="55"/>
  <c r="I33" i="55"/>
  <c r="I34" i="55" s="1"/>
  <c r="I27" i="55"/>
  <c r="I28" i="55" s="1"/>
  <c r="I19" i="55"/>
  <c r="I20" i="55" s="1"/>
  <c r="I49" i="55"/>
  <c r="I25" i="55"/>
  <c r="I26" i="55" s="1"/>
  <c r="I45" i="55"/>
  <c r="I46" i="55" s="1"/>
  <c r="I41" i="55"/>
  <c r="I42" i="55" s="1"/>
  <c r="I39" i="55"/>
  <c r="I17" i="55"/>
  <c r="I43" i="55"/>
  <c r="I44" i="55" s="1"/>
  <c r="I21" i="55"/>
  <c r="I22" i="55" s="1"/>
  <c r="I47" i="55"/>
  <c r="I48" i="55" s="1"/>
  <c r="I23" i="55"/>
  <c r="I24" i="55" s="1"/>
  <c r="H50" i="63"/>
  <c r="H53" i="63" s="1"/>
  <c r="H57" i="63" s="1"/>
  <c r="H58" i="63" s="1"/>
  <c r="BD127" i="41" s="1"/>
  <c r="I18" i="63"/>
  <c r="I31" i="63" s="1"/>
  <c r="I37" i="63" s="1"/>
  <c r="I30" i="63"/>
  <c r="I36" i="63" s="1"/>
  <c r="I40" i="63"/>
  <c r="I52" i="63"/>
  <c r="I18" i="62"/>
  <c r="I31" i="62" s="1"/>
  <c r="I37" i="62" s="1"/>
  <c r="I30" i="62"/>
  <c r="I36" i="62" s="1"/>
  <c r="I20" i="38"/>
  <c r="I31" i="38" s="1"/>
  <c r="I37" i="38" s="1"/>
  <c r="J39" i="38"/>
  <c r="J41" i="38"/>
  <c r="J42" i="38" s="1"/>
  <c r="J43" i="38"/>
  <c r="J44" i="38" s="1"/>
  <c r="J45" i="38"/>
  <c r="J46" i="38" s="1"/>
  <c r="J47" i="38"/>
  <c r="J48" i="38" s="1"/>
  <c r="J49" i="38"/>
  <c r="K15" i="38"/>
  <c r="I40" i="38"/>
  <c r="I52" i="38"/>
  <c r="AY109" i="41"/>
  <c r="AY121" i="41" s="1"/>
  <c r="H53" i="38"/>
  <c r="H57" i="38" s="1"/>
  <c r="H58" i="38" s="1"/>
  <c r="BD119" i="41" s="1"/>
  <c r="G53" i="38"/>
  <c r="G57" i="38" s="1"/>
  <c r="G58" i="38" s="1"/>
  <c r="BC119" i="41" s="1"/>
  <c r="BC120" i="41" s="1"/>
  <c r="J50" i="38" l="1"/>
  <c r="I53" i="38"/>
  <c r="I57" i="38" s="1"/>
  <c r="I58" i="38" s="1"/>
  <c r="BE119" i="41" s="1"/>
  <c r="BD120" i="41"/>
  <c r="BC124" i="41"/>
  <c r="BC122" i="41"/>
  <c r="I50" i="51"/>
  <c r="I53" i="51" s="1"/>
  <c r="I57" i="51" s="1"/>
  <c r="I58" i="51" s="1"/>
  <c r="BE121" i="41" s="1"/>
  <c r="H58" i="51"/>
  <c r="BD121" i="41" s="1"/>
  <c r="L33" i="51"/>
  <c r="L34" i="51" s="1"/>
  <c r="L19" i="51"/>
  <c r="L20" i="51" s="1"/>
  <c r="L27" i="51"/>
  <c r="L28" i="51" s="1"/>
  <c r="L41" i="51"/>
  <c r="L42" i="51" s="1"/>
  <c r="L43" i="51"/>
  <c r="L44" i="51" s="1"/>
  <c r="L23" i="51"/>
  <c r="L24" i="51" s="1"/>
  <c r="L47" i="51"/>
  <c r="L48" i="51" s="1"/>
  <c r="L17" i="51"/>
  <c r="L25" i="51"/>
  <c r="L26" i="51" s="1"/>
  <c r="L21" i="51"/>
  <c r="L22" i="51" s="1"/>
  <c r="L39" i="51"/>
  <c r="L49" i="51"/>
  <c r="L45" i="51"/>
  <c r="L46" i="51" s="1"/>
  <c r="K33" i="51"/>
  <c r="K34" i="51" s="1"/>
  <c r="K19" i="51"/>
  <c r="K20" i="51" s="1"/>
  <c r="K27" i="51"/>
  <c r="K28" i="51" s="1"/>
  <c r="K39" i="51"/>
  <c r="K45" i="51"/>
  <c r="K46" i="51" s="1"/>
  <c r="K17" i="51"/>
  <c r="K41" i="51"/>
  <c r="K42" i="51" s="1"/>
  <c r="K21" i="51"/>
  <c r="K22" i="51" s="1"/>
  <c r="K23" i="51"/>
  <c r="K24" i="51" s="1"/>
  <c r="K47" i="51"/>
  <c r="K48" i="51" s="1"/>
  <c r="K49" i="51"/>
  <c r="K43" i="51"/>
  <c r="K44" i="51" s="1"/>
  <c r="K25" i="51"/>
  <c r="K26" i="51" s="1"/>
  <c r="K33" i="62"/>
  <c r="K34" i="62" s="1"/>
  <c r="K19" i="62"/>
  <c r="K20" i="62" s="1"/>
  <c r="K27" i="62"/>
  <c r="K28" i="62" s="1"/>
  <c r="K43" i="62"/>
  <c r="K44" i="62" s="1"/>
  <c r="K23" i="62"/>
  <c r="K24" i="62" s="1"/>
  <c r="K39" i="62"/>
  <c r="K21" i="62"/>
  <c r="K22" i="62" s="1"/>
  <c r="K17" i="62"/>
  <c r="K47" i="62"/>
  <c r="K48" i="62" s="1"/>
  <c r="K45" i="62"/>
  <c r="K46" i="62" s="1"/>
  <c r="K25" i="62"/>
  <c r="K26" i="62" s="1"/>
  <c r="K41" i="62"/>
  <c r="K42" i="62" s="1"/>
  <c r="K49" i="62"/>
  <c r="G58" i="62"/>
  <c r="BC125" i="41" s="1"/>
  <c r="BC126" i="41" s="1"/>
  <c r="BD126" i="41" s="1"/>
  <c r="G58" i="63"/>
  <c r="BC127" i="41" s="1"/>
  <c r="BC128" i="41" s="1"/>
  <c r="BD128" i="41" s="1"/>
  <c r="J18" i="62"/>
  <c r="J31" i="62" s="1"/>
  <c r="J37" i="62" s="1"/>
  <c r="J30" i="62"/>
  <c r="J36" i="62" s="1"/>
  <c r="L33" i="62"/>
  <c r="L34" i="62" s="1"/>
  <c r="L27" i="62"/>
  <c r="L28" i="62" s="1"/>
  <c r="L19" i="62"/>
  <c r="L20" i="62" s="1"/>
  <c r="L49" i="62"/>
  <c r="L45" i="62"/>
  <c r="L46" i="62" s="1"/>
  <c r="L25" i="62"/>
  <c r="L26" i="62" s="1"/>
  <c r="L17" i="62"/>
  <c r="L39" i="62"/>
  <c r="L41" i="62"/>
  <c r="L42" i="62" s="1"/>
  <c r="L21" i="62"/>
  <c r="L22" i="62" s="1"/>
  <c r="L43" i="62"/>
  <c r="L44" i="62" s="1"/>
  <c r="L23" i="62"/>
  <c r="L24" i="62" s="1"/>
  <c r="L47" i="62"/>
  <c r="L48" i="62" s="1"/>
  <c r="I18" i="55"/>
  <c r="I31" i="55" s="1"/>
  <c r="I37" i="55" s="1"/>
  <c r="I30" i="55"/>
  <c r="I36" i="55" s="1"/>
  <c r="I50" i="62"/>
  <c r="I53" i="62" s="1"/>
  <c r="I57" i="62" s="1"/>
  <c r="I58" i="62" s="1"/>
  <c r="BE125" i="41" s="1"/>
  <c r="K33" i="63"/>
  <c r="K34" i="63" s="1"/>
  <c r="K39" i="63"/>
  <c r="K43" i="63"/>
  <c r="K44" i="63" s="1"/>
  <c r="K47" i="63"/>
  <c r="K48" i="63" s="1"/>
  <c r="K41" i="63"/>
  <c r="K42" i="63" s="1"/>
  <c r="K45" i="63"/>
  <c r="K46" i="63" s="1"/>
  <c r="K21" i="63"/>
  <c r="K22" i="63" s="1"/>
  <c r="K23" i="63"/>
  <c r="K24" i="63" s="1"/>
  <c r="K49" i="63"/>
  <c r="K17" i="63"/>
  <c r="K25" i="63"/>
  <c r="K26" i="63" s="1"/>
  <c r="K27" i="63"/>
  <c r="K28" i="63" s="1"/>
  <c r="K19" i="63"/>
  <c r="K20" i="63" s="1"/>
  <c r="J18" i="51"/>
  <c r="J31" i="51" s="1"/>
  <c r="J37" i="51" s="1"/>
  <c r="J30" i="51"/>
  <c r="J36" i="51" s="1"/>
  <c r="I50" i="63"/>
  <c r="I53" i="63" s="1"/>
  <c r="I57" i="63" s="1"/>
  <c r="I58" i="63" s="1"/>
  <c r="BE127" i="41" s="1"/>
  <c r="H50" i="55"/>
  <c r="H53" i="55" s="1"/>
  <c r="H57" i="55" s="1"/>
  <c r="L33" i="63"/>
  <c r="L34" i="63" s="1"/>
  <c r="L17" i="63"/>
  <c r="L49" i="63"/>
  <c r="L43" i="63"/>
  <c r="L44" i="63" s="1"/>
  <c r="L47" i="63"/>
  <c r="L48" i="63" s="1"/>
  <c r="L25" i="63"/>
  <c r="L26" i="63" s="1"/>
  <c r="L23" i="63"/>
  <c r="L24" i="63" s="1"/>
  <c r="L39" i="63"/>
  <c r="L45" i="63"/>
  <c r="L46" i="63" s="1"/>
  <c r="L41" i="63"/>
  <c r="L42" i="63" s="1"/>
  <c r="L21" i="63"/>
  <c r="L22" i="63" s="1"/>
  <c r="L27" i="63"/>
  <c r="L28" i="63" s="1"/>
  <c r="L19" i="63"/>
  <c r="L20" i="63" s="1"/>
  <c r="K33" i="38"/>
  <c r="K34" i="38" s="1"/>
  <c r="K21" i="38"/>
  <c r="K22" i="38" s="1"/>
  <c r="K25" i="38"/>
  <c r="K26" i="38" s="1"/>
  <c r="K17" i="38"/>
  <c r="K18" i="38" s="1"/>
  <c r="K23" i="38"/>
  <c r="K24" i="38" s="1"/>
  <c r="K19" i="38"/>
  <c r="K27" i="38"/>
  <c r="K28" i="38" s="1"/>
  <c r="I40" i="55"/>
  <c r="I52" i="55"/>
  <c r="K15" i="55"/>
  <c r="J33" i="55"/>
  <c r="J34" i="55" s="1"/>
  <c r="J19" i="55"/>
  <c r="J20" i="55" s="1"/>
  <c r="J27" i="55"/>
  <c r="J28" i="55" s="1"/>
  <c r="J23" i="55"/>
  <c r="J24" i="55" s="1"/>
  <c r="J45" i="55"/>
  <c r="J46" i="55" s="1"/>
  <c r="J17" i="55"/>
  <c r="J25" i="55"/>
  <c r="J26" i="55" s="1"/>
  <c r="J21" i="55"/>
  <c r="J22" i="55" s="1"/>
  <c r="J49" i="55"/>
  <c r="J47" i="55"/>
  <c r="J48" i="55" s="1"/>
  <c r="J39" i="55"/>
  <c r="J43" i="55"/>
  <c r="J44" i="55" s="1"/>
  <c r="J41" i="55"/>
  <c r="J42" i="55" s="1"/>
  <c r="J40" i="63"/>
  <c r="J52" i="63"/>
  <c r="J18" i="63"/>
  <c r="J31" i="63" s="1"/>
  <c r="J37" i="63" s="1"/>
  <c r="J30" i="63"/>
  <c r="J36" i="63" s="1"/>
  <c r="J40" i="51"/>
  <c r="J52" i="51"/>
  <c r="J40" i="62"/>
  <c r="J52" i="62"/>
  <c r="J30" i="38"/>
  <c r="J36" i="38" s="1"/>
  <c r="J20" i="38"/>
  <c r="J31" i="38" s="1"/>
  <c r="J37" i="38" s="1"/>
  <c r="J40" i="38"/>
  <c r="J52" i="38"/>
  <c r="K43" i="38"/>
  <c r="K44" i="38" s="1"/>
  <c r="K45" i="38"/>
  <c r="K46" i="38" s="1"/>
  <c r="K47" i="38"/>
  <c r="K48" i="38" s="1"/>
  <c r="K49" i="38"/>
  <c r="K39" i="38"/>
  <c r="K41" i="38"/>
  <c r="K42" i="38" s="1"/>
  <c r="L15" i="38"/>
  <c r="M15" i="63"/>
  <c r="M15" i="62"/>
  <c r="M15" i="51"/>
  <c r="AY107" i="41"/>
  <c r="AY119" i="41" s="1"/>
  <c r="AY111" i="41"/>
  <c r="AY123" i="41" s="1"/>
  <c r="J53" i="38" l="1"/>
  <c r="J57" i="38" s="1"/>
  <c r="J58" i="38" s="1"/>
  <c r="BF119" i="41" s="1"/>
  <c r="BE126" i="41"/>
  <c r="BD122" i="41"/>
  <c r="BE122" i="41" s="1"/>
  <c r="BE128" i="41"/>
  <c r="BE120" i="41"/>
  <c r="K50" i="38"/>
  <c r="I50" i="55"/>
  <c r="I53" i="55" s="1"/>
  <c r="I57" i="55" s="1"/>
  <c r="I58" i="55" s="1"/>
  <c r="BE123" i="41" s="1"/>
  <c r="H58" i="55"/>
  <c r="BD123" i="41" s="1"/>
  <c r="BD124" i="41" s="1"/>
  <c r="L33" i="38"/>
  <c r="L34" i="38" s="1"/>
  <c r="L21" i="38"/>
  <c r="L22" i="38" s="1"/>
  <c r="L25" i="38"/>
  <c r="L26" i="38" s="1"/>
  <c r="L23" i="38"/>
  <c r="L24" i="38" s="1"/>
  <c r="L17" i="38"/>
  <c r="L18" i="38" s="1"/>
  <c r="L19" i="38"/>
  <c r="L27" i="38"/>
  <c r="L28" i="38" s="1"/>
  <c r="J40" i="55"/>
  <c r="J52" i="55"/>
  <c r="L40" i="63"/>
  <c r="L52" i="63"/>
  <c r="K40" i="62"/>
  <c r="K52" i="62"/>
  <c r="K40" i="51"/>
  <c r="K52" i="51"/>
  <c r="J50" i="63"/>
  <c r="J53" i="63" s="1"/>
  <c r="J57" i="63" s="1"/>
  <c r="M33" i="51"/>
  <c r="M34" i="51" s="1"/>
  <c r="M19" i="51"/>
  <c r="M20" i="51" s="1"/>
  <c r="M27" i="51"/>
  <c r="M28" i="51" s="1"/>
  <c r="M43" i="51"/>
  <c r="M44" i="51" s="1"/>
  <c r="M25" i="51"/>
  <c r="M26" i="51" s="1"/>
  <c r="M49" i="51"/>
  <c r="M21" i="51"/>
  <c r="M22" i="51" s="1"/>
  <c r="M41" i="51"/>
  <c r="M42" i="51" s="1"/>
  <c r="M47" i="51"/>
  <c r="M48" i="51" s="1"/>
  <c r="M39" i="51"/>
  <c r="M17" i="51"/>
  <c r="M45" i="51"/>
  <c r="M46" i="51" s="1"/>
  <c r="M23" i="51"/>
  <c r="M24" i="51" s="1"/>
  <c r="J30" i="55"/>
  <c r="J36" i="55" s="1"/>
  <c r="J18" i="55"/>
  <c r="J31" i="55" s="1"/>
  <c r="J37" i="55" s="1"/>
  <c r="L40" i="62"/>
  <c r="L52" i="62"/>
  <c r="J50" i="51"/>
  <c r="J53" i="51" s="1"/>
  <c r="J57" i="51" s="1"/>
  <c r="M33" i="62"/>
  <c r="M34" i="62" s="1"/>
  <c r="M27" i="62"/>
  <c r="M28" i="62" s="1"/>
  <c r="M19" i="62"/>
  <c r="M20" i="62" s="1"/>
  <c r="M47" i="62"/>
  <c r="M48" i="62" s="1"/>
  <c r="M21" i="62"/>
  <c r="M22" i="62" s="1"/>
  <c r="M25" i="62"/>
  <c r="M26" i="62" s="1"/>
  <c r="M43" i="62"/>
  <c r="M44" i="62" s="1"/>
  <c r="M17" i="62"/>
  <c r="M23" i="62"/>
  <c r="M24" i="62" s="1"/>
  <c r="M49" i="62"/>
  <c r="M45" i="62"/>
  <c r="M46" i="62" s="1"/>
  <c r="M39" i="62"/>
  <c r="M41" i="62"/>
  <c r="M42" i="62" s="1"/>
  <c r="L18" i="63"/>
  <c r="L31" i="63" s="1"/>
  <c r="L37" i="63" s="1"/>
  <c r="L30" i="63"/>
  <c r="L36" i="63" s="1"/>
  <c r="L30" i="62"/>
  <c r="L36" i="62" s="1"/>
  <c r="L18" i="62"/>
  <c r="L31" i="62" s="1"/>
  <c r="L37" i="62" s="1"/>
  <c r="K18" i="62"/>
  <c r="K31" i="62" s="1"/>
  <c r="K37" i="62" s="1"/>
  <c r="K30" i="62"/>
  <c r="K36" i="62" s="1"/>
  <c r="J50" i="62"/>
  <c r="J53" i="62" s="1"/>
  <c r="K18" i="51"/>
  <c r="K31" i="51" s="1"/>
  <c r="K37" i="51" s="1"/>
  <c r="K30" i="51"/>
  <c r="K36" i="51" s="1"/>
  <c r="L18" i="51"/>
  <c r="L31" i="51" s="1"/>
  <c r="L37" i="51" s="1"/>
  <c r="L30" i="51"/>
  <c r="L36" i="51" s="1"/>
  <c r="M33" i="63"/>
  <c r="M34" i="63" s="1"/>
  <c r="M41" i="63"/>
  <c r="M42" i="63" s="1"/>
  <c r="M45" i="63"/>
  <c r="M46" i="63" s="1"/>
  <c r="M21" i="63"/>
  <c r="M22" i="63" s="1"/>
  <c r="M39" i="63"/>
  <c r="M43" i="63"/>
  <c r="M44" i="63" s="1"/>
  <c r="M47" i="63"/>
  <c r="M48" i="63" s="1"/>
  <c r="M25" i="63"/>
  <c r="M26" i="63" s="1"/>
  <c r="M17" i="63"/>
  <c r="M23" i="63"/>
  <c r="M24" i="63" s="1"/>
  <c r="M49" i="63"/>
  <c r="M27" i="63"/>
  <c r="M28" i="63" s="1"/>
  <c r="M19" i="63"/>
  <c r="M20" i="63" s="1"/>
  <c r="L15" i="55"/>
  <c r="K33" i="55"/>
  <c r="K34" i="55" s="1"/>
  <c r="K19" i="55"/>
  <c r="K20" i="55" s="1"/>
  <c r="K27" i="55"/>
  <c r="K28" i="55" s="1"/>
  <c r="K43" i="55"/>
  <c r="K44" i="55" s="1"/>
  <c r="K39" i="55"/>
  <c r="K23" i="55"/>
  <c r="K24" i="55" s="1"/>
  <c r="K47" i="55"/>
  <c r="K48" i="55" s="1"/>
  <c r="K41" i="55"/>
  <c r="K42" i="55" s="1"/>
  <c r="K45" i="55"/>
  <c r="K46" i="55" s="1"/>
  <c r="K17" i="55"/>
  <c r="K21" i="55"/>
  <c r="K22" i="55" s="1"/>
  <c r="K49" i="55"/>
  <c r="K25" i="55"/>
  <c r="K26" i="55" s="1"/>
  <c r="K18" i="63"/>
  <c r="K31" i="63" s="1"/>
  <c r="K37" i="63" s="1"/>
  <c r="K30" i="63"/>
  <c r="K36" i="63" s="1"/>
  <c r="K40" i="63"/>
  <c r="K52" i="63"/>
  <c r="J57" i="62"/>
  <c r="L40" i="51"/>
  <c r="L52" i="51"/>
  <c r="L43" i="38"/>
  <c r="L44" i="38" s="1"/>
  <c r="L45" i="38"/>
  <c r="L46" i="38" s="1"/>
  <c r="L47" i="38"/>
  <c r="L48" i="38" s="1"/>
  <c r="L49" i="38"/>
  <c r="L39" i="38"/>
  <c r="L41" i="38"/>
  <c r="L42" i="38" s="1"/>
  <c r="M15" i="38"/>
  <c r="K40" i="38"/>
  <c r="K52" i="38"/>
  <c r="K30" i="38"/>
  <c r="K36" i="38" s="1"/>
  <c r="K20" i="38"/>
  <c r="K31" i="38" s="1"/>
  <c r="K37" i="38" s="1"/>
  <c r="N15" i="62"/>
  <c r="N15" i="51"/>
  <c r="N15" i="63"/>
  <c r="BD95" i="41"/>
  <c r="BB101" i="41"/>
  <c r="BB102" i="41" s="1"/>
  <c r="BE95" i="41"/>
  <c r="BC95" i="41"/>
  <c r="BD97" i="41"/>
  <c r="BC97" i="41"/>
  <c r="BC99" i="41"/>
  <c r="BE109" i="41"/>
  <c r="BE124" i="41" l="1"/>
  <c r="BF120" i="41"/>
  <c r="K53" i="38"/>
  <c r="K57" i="38" s="1"/>
  <c r="L50" i="38"/>
  <c r="L50" i="63"/>
  <c r="L53" i="63" s="1"/>
  <c r="L57" i="63" s="1"/>
  <c r="L58" i="63" s="1"/>
  <c r="BH127" i="41" s="1"/>
  <c r="L50" i="62"/>
  <c r="L53" i="62" s="1"/>
  <c r="L57" i="62" s="1"/>
  <c r="L58" i="62" s="1"/>
  <c r="BH125" i="41" s="1"/>
  <c r="L50" i="51"/>
  <c r="L53" i="51" s="1"/>
  <c r="L57" i="51" s="1"/>
  <c r="L58" i="51" s="1"/>
  <c r="BH121" i="41" s="1"/>
  <c r="J58" i="63"/>
  <c r="BF127" i="41" s="1"/>
  <c r="BF128" i="41" s="1"/>
  <c r="N33" i="62"/>
  <c r="N34" i="62" s="1"/>
  <c r="N27" i="62"/>
  <c r="N28" i="62" s="1"/>
  <c r="N19" i="62"/>
  <c r="N20" i="62" s="1"/>
  <c r="N17" i="62"/>
  <c r="N47" i="62"/>
  <c r="N48" i="62" s="1"/>
  <c r="N39" i="62"/>
  <c r="N45" i="62"/>
  <c r="N46" i="62" s="1"/>
  <c r="N49" i="62"/>
  <c r="N25" i="62"/>
  <c r="N26" i="62" s="1"/>
  <c r="N21" i="62"/>
  <c r="N22" i="62" s="1"/>
  <c r="N23" i="62"/>
  <c r="N24" i="62" s="1"/>
  <c r="N43" i="62"/>
  <c r="N44" i="62" s="1"/>
  <c r="N41" i="62"/>
  <c r="N42" i="62" s="1"/>
  <c r="J58" i="62"/>
  <c r="BF125" i="41" s="1"/>
  <c r="BF126" i="41" s="1"/>
  <c r="K18" i="55"/>
  <c r="K31" i="55" s="1"/>
  <c r="K37" i="55" s="1"/>
  <c r="K30" i="55"/>
  <c r="K36" i="55" s="1"/>
  <c r="K50" i="63"/>
  <c r="K53" i="63" s="1"/>
  <c r="K57" i="63" s="1"/>
  <c r="K58" i="63" s="1"/>
  <c r="BG127" i="41" s="1"/>
  <c r="J50" i="55"/>
  <c r="J53" i="55" s="1"/>
  <c r="J57" i="55" s="1"/>
  <c r="J58" i="51"/>
  <c r="BF97" i="41"/>
  <c r="M15" i="55"/>
  <c r="L33" i="55"/>
  <c r="L34" i="55" s="1"/>
  <c r="L19" i="55"/>
  <c r="L20" i="55" s="1"/>
  <c r="L27" i="55"/>
  <c r="L28" i="55" s="1"/>
  <c r="L39" i="55"/>
  <c r="L47" i="55"/>
  <c r="L48" i="55" s="1"/>
  <c r="L43" i="55"/>
  <c r="L44" i="55" s="1"/>
  <c r="L23" i="55"/>
  <c r="L24" i="55" s="1"/>
  <c r="L45" i="55"/>
  <c r="L46" i="55" s="1"/>
  <c r="L49" i="55"/>
  <c r="L41" i="55"/>
  <c r="L42" i="55" s="1"/>
  <c r="L21" i="55"/>
  <c r="L22" i="55" s="1"/>
  <c r="L17" i="55"/>
  <c r="L25" i="55"/>
  <c r="L26" i="55" s="1"/>
  <c r="M40" i="62"/>
  <c r="M52" i="62"/>
  <c r="M18" i="62"/>
  <c r="M31" i="62" s="1"/>
  <c r="M37" i="62" s="1"/>
  <c r="M30" i="62"/>
  <c r="M36" i="62" s="1"/>
  <c r="K50" i="51"/>
  <c r="K53" i="51" s="1"/>
  <c r="K57" i="51" s="1"/>
  <c r="BG97" i="41" s="1"/>
  <c r="M18" i="51"/>
  <c r="M31" i="51" s="1"/>
  <c r="M37" i="51" s="1"/>
  <c r="M30" i="51"/>
  <c r="M36" i="51" s="1"/>
  <c r="K40" i="55"/>
  <c r="K52" i="55"/>
  <c r="N33" i="63"/>
  <c r="N34" i="63" s="1"/>
  <c r="N49" i="63"/>
  <c r="N17" i="63"/>
  <c r="N23" i="63"/>
  <c r="N24" i="63" s="1"/>
  <c r="N41" i="63"/>
  <c r="N42" i="63" s="1"/>
  <c r="N45" i="63"/>
  <c r="N46" i="63" s="1"/>
  <c r="N21" i="63"/>
  <c r="N22" i="63" s="1"/>
  <c r="N43" i="63"/>
  <c r="N44" i="63" s="1"/>
  <c r="N47" i="63"/>
  <c r="N48" i="63" s="1"/>
  <c r="N25" i="63"/>
  <c r="N26" i="63" s="1"/>
  <c r="N27" i="63"/>
  <c r="N28" i="63" s="1"/>
  <c r="N39" i="63"/>
  <c r="N19" i="63"/>
  <c r="N20" i="63" s="1"/>
  <c r="M33" i="38"/>
  <c r="M34" i="38" s="1"/>
  <c r="M25" i="38"/>
  <c r="M26" i="38" s="1"/>
  <c r="M17" i="38"/>
  <c r="M18" i="38" s="1"/>
  <c r="M23" i="38"/>
  <c r="M24" i="38" s="1"/>
  <c r="M21" i="38"/>
  <c r="M22" i="38" s="1"/>
  <c r="M19" i="38"/>
  <c r="M27" i="38"/>
  <c r="M28" i="38" s="1"/>
  <c r="N33" i="51"/>
  <c r="N34" i="51" s="1"/>
  <c r="N27" i="51"/>
  <c r="N28" i="51" s="1"/>
  <c r="N19" i="51"/>
  <c r="N20" i="51" s="1"/>
  <c r="N21" i="51"/>
  <c r="N22" i="51" s="1"/>
  <c r="N45" i="51"/>
  <c r="N46" i="51" s="1"/>
  <c r="N43" i="51"/>
  <c r="N44" i="51" s="1"/>
  <c r="N47" i="51"/>
  <c r="N48" i="51" s="1"/>
  <c r="N39" i="51"/>
  <c r="N17" i="51"/>
  <c r="N23" i="51"/>
  <c r="N24" i="51" s="1"/>
  <c r="N49" i="51"/>
  <c r="N25" i="51"/>
  <c r="N26" i="51" s="1"/>
  <c r="N41" i="51"/>
  <c r="N42" i="51" s="1"/>
  <c r="M18" i="63"/>
  <c r="M31" i="63" s="1"/>
  <c r="M37" i="63" s="1"/>
  <c r="M30" i="63"/>
  <c r="M36" i="63" s="1"/>
  <c r="M40" i="63"/>
  <c r="M52" i="63"/>
  <c r="K50" i="62"/>
  <c r="K53" i="62" s="1"/>
  <c r="K57" i="62" s="1"/>
  <c r="M40" i="51"/>
  <c r="M52" i="51"/>
  <c r="M39" i="38"/>
  <c r="M41" i="38"/>
  <c r="M42" i="38" s="1"/>
  <c r="M43" i="38"/>
  <c r="M44" i="38" s="1"/>
  <c r="M45" i="38"/>
  <c r="M46" i="38" s="1"/>
  <c r="M49" i="38"/>
  <c r="M47" i="38"/>
  <c r="M48" i="38" s="1"/>
  <c r="N15" i="38"/>
  <c r="L40" i="38"/>
  <c r="L52" i="38"/>
  <c r="L30" i="38"/>
  <c r="L36" i="38" s="1"/>
  <c r="L20" i="38"/>
  <c r="L31" i="38" s="1"/>
  <c r="L37" i="38" s="1"/>
  <c r="O15" i="63"/>
  <c r="O15" i="62"/>
  <c r="O15" i="51"/>
  <c r="BE107" i="41"/>
  <c r="BD107" i="41"/>
  <c r="BB113" i="41"/>
  <c r="BB114" i="41" s="1"/>
  <c r="BD99" i="41"/>
  <c r="BB99" i="41"/>
  <c r="BB100" i="41" s="1"/>
  <c r="BC100" i="41" s="1"/>
  <c r="BC107" i="41"/>
  <c r="BB107" i="41"/>
  <c r="BB108" i="41" s="1"/>
  <c r="BD109" i="41"/>
  <c r="BB111" i="41"/>
  <c r="BB112" i="41" s="1"/>
  <c r="BC109" i="41"/>
  <c r="BE97" i="41"/>
  <c r="BB95" i="41"/>
  <c r="BB96" i="41" s="1"/>
  <c r="BC96" i="41" s="1"/>
  <c r="BD96" i="41" s="1"/>
  <c r="BE96" i="41" s="1"/>
  <c r="BC111" i="41"/>
  <c r="BD100" i="41" l="1"/>
  <c r="BC108" i="41"/>
  <c r="BD108" i="41" s="1"/>
  <c r="BE108" i="41" s="1"/>
  <c r="K58" i="38"/>
  <c r="BG119" i="41" s="1"/>
  <c r="BG120" i="41" s="1"/>
  <c r="BG95" i="41"/>
  <c r="L53" i="38"/>
  <c r="L57" i="38" s="1"/>
  <c r="BG128" i="41"/>
  <c r="BH128" i="41" s="1"/>
  <c r="BF109" i="41"/>
  <c r="BF121" i="41"/>
  <c r="BF122" i="41" s="1"/>
  <c r="BH97" i="41"/>
  <c r="K58" i="62"/>
  <c r="BG125" i="41" s="1"/>
  <c r="BG126" i="41" s="1"/>
  <c r="BH126" i="41" s="1"/>
  <c r="O33" i="51"/>
  <c r="O34" i="51" s="1"/>
  <c r="O19" i="51"/>
  <c r="O20" i="51" s="1"/>
  <c r="O27" i="51"/>
  <c r="O28" i="51" s="1"/>
  <c r="O39" i="51"/>
  <c r="O25" i="51"/>
  <c r="O26" i="51" s="1"/>
  <c r="O43" i="51"/>
  <c r="O44" i="51" s="1"/>
  <c r="O41" i="51"/>
  <c r="O42" i="51" s="1"/>
  <c r="O45" i="51"/>
  <c r="O46" i="51" s="1"/>
  <c r="O17" i="51"/>
  <c r="O49" i="51"/>
  <c r="O47" i="51"/>
  <c r="O48" i="51" s="1"/>
  <c r="O21" i="51"/>
  <c r="O22" i="51" s="1"/>
  <c r="O23" i="51"/>
  <c r="O24" i="51" s="1"/>
  <c r="N40" i="51"/>
  <c r="N52" i="51"/>
  <c r="J58" i="55"/>
  <c r="BF123" i="41" s="1"/>
  <c r="BF124" i="41" s="1"/>
  <c r="L30" i="55"/>
  <c r="L36" i="55" s="1"/>
  <c r="L18" i="55"/>
  <c r="L31" i="55" s="1"/>
  <c r="L37" i="55" s="1"/>
  <c r="N18" i="63"/>
  <c r="N31" i="63" s="1"/>
  <c r="N37" i="63" s="1"/>
  <c r="N30" i="63"/>
  <c r="N36" i="63" s="1"/>
  <c r="K58" i="51"/>
  <c r="K50" i="55"/>
  <c r="K53" i="55" s="1"/>
  <c r="K57" i="55" s="1"/>
  <c r="K58" i="55" s="1"/>
  <c r="BG123" i="41" s="1"/>
  <c r="N33" i="38"/>
  <c r="N34" i="38" s="1"/>
  <c r="N23" i="38"/>
  <c r="N24" i="38" s="1"/>
  <c r="N17" i="38"/>
  <c r="N18" i="38" s="1"/>
  <c r="N21" i="38"/>
  <c r="N22" i="38" s="1"/>
  <c r="N25" i="38"/>
  <c r="N26" i="38" s="1"/>
  <c r="N19" i="38"/>
  <c r="N27" i="38"/>
  <c r="N28" i="38" s="1"/>
  <c r="N40" i="63"/>
  <c r="N52" i="63"/>
  <c r="L40" i="55"/>
  <c r="L52" i="55"/>
  <c r="N15" i="55"/>
  <c r="M33" i="55"/>
  <c r="M34" i="55" s="1"/>
  <c r="M27" i="55"/>
  <c r="M28" i="55" s="1"/>
  <c r="M19" i="55"/>
  <c r="M20" i="55" s="1"/>
  <c r="M43" i="55"/>
  <c r="M44" i="55" s="1"/>
  <c r="M21" i="55"/>
  <c r="M22" i="55" s="1"/>
  <c r="M47" i="55"/>
  <c r="M48" i="55" s="1"/>
  <c r="M23" i="55"/>
  <c r="M24" i="55" s="1"/>
  <c r="M45" i="55"/>
  <c r="M46" i="55" s="1"/>
  <c r="M17" i="55"/>
  <c r="M39" i="55"/>
  <c r="M49" i="55"/>
  <c r="M41" i="55"/>
  <c r="M42" i="55" s="1"/>
  <c r="M25" i="55"/>
  <c r="M26" i="55" s="1"/>
  <c r="N18" i="62"/>
  <c r="N31" i="62" s="1"/>
  <c r="N37" i="62" s="1"/>
  <c r="N30" i="62"/>
  <c r="N36" i="62" s="1"/>
  <c r="O33" i="62"/>
  <c r="O34" i="62" s="1"/>
  <c r="O27" i="62"/>
  <c r="O28" i="62" s="1"/>
  <c r="O19" i="62"/>
  <c r="O20" i="62" s="1"/>
  <c r="O45" i="62"/>
  <c r="O46" i="62" s="1"/>
  <c r="O39" i="62"/>
  <c r="O17" i="62"/>
  <c r="O47" i="62"/>
  <c r="O48" i="62" s="1"/>
  <c r="O21" i="62"/>
  <c r="O22" i="62" s="1"/>
  <c r="O41" i="62"/>
  <c r="O42" i="62" s="1"/>
  <c r="O23" i="62"/>
  <c r="O24" i="62" s="1"/>
  <c r="O43" i="62"/>
  <c r="O44" i="62" s="1"/>
  <c r="O49" i="62"/>
  <c r="O25" i="62"/>
  <c r="O26" i="62" s="1"/>
  <c r="M50" i="51"/>
  <c r="M53" i="51" s="1"/>
  <c r="M57" i="51" s="1"/>
  <c r="O33" i="63"/>
  <c r="O34" i="63" s="1"/>
  <c r="O39" i="63"/>
  <c r="O43" i="63"/>
  <c r="O44" i="63" s="1"/>
  <c r="O47" i="63"/>
  <c r="O48" i="63" s="1"/>
  <c r="O41" i="63"/>
  <c r="O42" i="63" s="1"/>
  <c r="O45" i="63"/>
  <c r="O46" i="63" s="1"/>
  <c r="O21" i="63"/>
  <c r="O22" i="63" s="1"/>
  <c r="O49" i="63"/>
  <c r="O17" i="63"/>
  <c r="O23" i="63"/>
  <c r="O24" i="63" s="1"/>
  <c r="O25" i="63"/>
  <c r="O26" i="63" s="1"/>
  <c r="O19" i="63"/>
  <c r="O20" i="63" s="1"/>
  <c r="O27" i="63"/>
  <c r="O28" i="63" s="1"/>
  <c r="M50" i="38"/>
  <c r="N18" i="51"/>
  <c r="N31" i="51" s="1"/>
  <c r="N37" i="51" s="1"/>
  <c r="N30" i="51"/>
  <c r="N36" i="51" s="1"/>
  <c r="N50" i="63"/>
  <c r="M50" i="63"/>
  <c r="M53" i="63" s="1"/>
  <c r="M57" i="63" s="1"/>
  <c r="M58" i="63" s="1"/>
  <c r="BI127" i="41" s="1"/>
  <c r="M50" i="62"/>
  <c r="M53" i="62" s="1"/>
  <c r="M57" i="62" s="1"/>
  <c r="N40" i="62"/>
  <c r="N52" i="62"/>
  <c r="M30" i="38"/>
  <c r="M36" i="38" s="1"/>
  <c r="M20" i="38"/>
  <c r="M31" i="38" s="1"/>
  <c r="M37" i="38" s="1"/>
  <c r="N39" i="38"/>
  <c r="N41" i="38"/>
  <c r="N42" i="38" s="1"/>
  <c r="N43" i="38"/>
  <c r="N44" i="38" s="1"/>
  <c r="N45" i="38"/>
  <c r="N46" i="38" s="1"/>
  <c r="N47" i="38"/>
  <c r="N48" i="38" s="1"/>
  <c r="N49" i="38"/>
  <c r="O15" i="38"/>
  <c r="M40" i="38"/>
  <c r="M52" i="38"/>
  <c r="BH109" i="41"/>
  <c r="P15" i="63"/>
  <c r="P15" i="51"/>
  <c r="P15" i="62"/>
  <c r="BC112" i="41"/>
  <c r="BF95" i="41"/>
  <c r="BF96" i="41" s="1"/>
  <c r="BF107" i="41"/>
  <c r="BE101" i="41"/>
  <c r="BG101" i="41"/>
  <c r="BF101" i="41"/>
  <c r="BF113" i="41"/>
  <c r="BF99" i="41"/>
  <c r="BE111" i="41"/>
  <c r="BE99" i="41"/>
  <c r="BD111" i="41"/>
  <c r="BH101" i="41"/>
  <c r="BD101" i="41"/>
  <c r="BD113" i="41"/>
  <c r="BH113" i="41"/>
  <c r="BG107" i="41" l="1"/>
  <c r="BG96" i="41"/>
  <c r="BE100" i="41"/>
  <c r="BF100" i="41" s="1"/>
  <c r="BG124" i="41"/>
  <c r="BI128" i="41"/>
  <c r="BF111" i="41"/>
  <c r="BG109" i="41"/>
  <c r="BG121" i="41"/>
  <c r="BG122" i="41" s="1"/>
  <c r="BH122" i="41" s="1"/>
  <c r="N50" i="38"/>
  <c r="M53" i="38"/>
  <c r="M57" i="38" s="1"/>
  <c r="L50" i="55"/>
  <c r="L53" i="55" s="1"/>
  <c r="L57" i="55" s="1"/>
  <c r="M58" i="62"/>
  <c r="P33" i="63"/>
  <c r="P34" i="63" s="1"/>
  <c r="P17" i="63"/>
  <c r="P19" i="63"/>
  <c r="P20" i="63" s="1"/>
  <c r="P49" i="63"/>
  <c r="P39" i="63"/>
  <c r="P23" i="63"/>
  <c r="P24" i="63" s="1"/>
  <c r="P43" i="63"/>
  <c r="P44" i="63" s="1"/>
  <c r="P47" i="63"/>
  <c r="P48" i="63" s="1"/>
  <c r="P41" i="63"/>
  <c r="P42" i="63" s="1"/>
  <c r="P45" i="63"/>
  <c r="P46" i="63" s="1"/>
  <c r="P21" i="63"/>
  <c r="P22" i="63" s="1"/>
  <c r="P25" i="63"/>
  <c r="P26" i="63" s="1"/>
  <c r="P27" i="63"/>
  <c r="P28" i="63" s="1"/>
  <c r="P33" i="62"/>
  <c r="P34" i="62" s="1"/>
  <c r="P27" i="62"/>
  <c r="P28" i="62" s="1"/>
  <c r="P19" i="62"/>
  <c r="P20" i="62" s="1"/>
  <c r="P41" i="62"/>
  <c r="P42" i="62" s="1"/>
  <c r="P45" i="62"/>
  <c r="P46" i="62" s="1"/>
  <c r="P25" i="62"/>
  <c r="P26" i="62" s="1"/>
  <c r="P49" i="62"/>
  <c r="P39" i="62"/>
  <c r="P21" i="62"/>
  <c r="P22" i="62" s="1"/>
  <c r="P47" i="62"/>
  <c r="P48" i="62" s="1"/>
  <c r="P43" i="62"/>
  <c r="P44" i="62" s="1"/>
  <c r="P17" i="62"/>
  <c r="P23" i="62"/>
  <c r="P24" i="62" s="1"/>
  <c r="M58" i="51"/>
  <c r="O18" i="62"/>
  <c r="O31" i="62" s="1"/>
  <c r="O37" i="62" s="1"/>
  <c r="O30" i="62"/>
  <c r="O36" i="62" s="1"/>
  <c r="O40" i="51"/>
  <c r="O52" i="51"/>
  <c r="N50" i="51"/>
  <c r="N53" i="51" s="1"/>
  <c r="N57" i="51" s="1"/>
  <c r="N58" i="51" s="1"/>
  <c r="P33" i="51"/>
  <c r="P34" i="51" s="1"/>
  <c r="P19" i="51"/>
  <c r="P20" i="51" s="1"/>
  <c r="P27" i="51"/>
  <c r="P28" i="51" s="1"/>
  <c r="P45" i="51"/>
  <c r="P46" i="51" s="1"/>
  <c r="P17" i="51"/>
  <c r="P23" i="51"/>
  <c r="P24" i="51" s="1"/>
  <c r="P47" i="51"/>
  <c r="P48" i="51" s="1"/>
  <c r="P41" i="51"/>
  <c r="P42" i="51" s="1"/>
  <c r="P43" i="51"/>
  <c r="P44" i="51" s="1"/>
  <c r="P25" i="51"/>
  <c r="P26" i="51" s="1"/>
  <c r="P49" i="51"/>
  <c r="P39" i="51"/>
  <c r="P21" i="51"/>
  <c r="P22" i="51" s="1"/>
  <c r="BI97" i="41"/>
  <c r="O33" i="38"/>
  <c r="O34" i="38" s="1"/>
  <c r="O21" i="38"/>
  <c r="O22" i="38" s="1"/>
  <c r="O17" i="38"/>
  <c r="O18" i="38" s="1"/>
  <c r="O25" i="38"/>
  <c r="O26" i="38" s="1"/>
  <c r="O23" i="38"/>
  <c r="O24" i="38" s="1"/>
  <c r="O27" i="38"/>
  <c r="O28" i="38" s="1"/>
  <c r="O19" i="38"/>
  <c r="O40" i="62"/>
  <c r="O52" i="62"/>
  <c r="N50" i="62"/>
  <c r="N53" i="62" s="1"/>
  <c r="N57" i="62" s="1"/>
  <c r="M40" i="55"/>
  <c r="M52" i="55"/>
  <c r="O40" i="63"/>
  <c r="O52" i="63"/>
  <c r="M18" i="55"/>
  <c r="M31" i="55" s="1"/>
  <c r="M37" i="55" s="1"/>
  <c r="M30" i="55"/>
  <c r="M36" i="55" s="1"/>
  <c r="O18" i="63"/>
  <c r="O31" i="63" s="1"/>
  <c r="O37" i="63" s="1"/>
  <c r="O30" i="63"/>
  <c r="O36" i="63" s="1"/>
  <c r="O15" i="55"/>
  <c r="N33" i="55"/>
  <c r="N34" i="55" s="1"/>
  <c r="N19" i="55"/>
  <c r="N20" i="55" s="1"/>
  <c r="N27" i="55"/>
  <c r="N28" i="55" s="1"/>
  <c r="N47" i="55"/>
  <c r="N48" i="55" s="1"/>
  <c r="N39" i="55"/>
  <c r="N43" i="55"/>
  <c r="N44" i="55" s="1"/>
  <c r="N41" i="55"/>
  <c r="N42" i="55" s="1"/>
  <c r="N49" i="55"/>
  <c r="N23" i="55"/>
  <c r="N24" i="55" s="1"/>
  <c r="N45" i="55"/>
  <c r="N46" i="55" s="1"/>
  <c r="N17" i="55"/>
  <c r="N25" i="55"/>
  <c r="N26" i="55" s="1"/>
  <c r="N21" i="55"/>
  <c r="N22" i="55" s="1"/>
  <c r="N53" i="63"/>
  <c r="N57" i="63" s="1"/>
  <c r="N58" i="63" s="1"/>
  <c r="BJ127" i="41" s="1"/>
  <c r="O18" i="51"/>
  <c r="O31" i="51" s="1"/>
  <c r="O37" i="51" s="1"/>
  <c r="O30" i="51"/>
  <c r="O36" i="51" s="1"/>
  <c r="N40" i="38"/>
  <c r="N52" i="38"/>
  <c r="L58" i="38"/>
  <c r="BH95" i="41"/>
  <c r="P15" i="38"/>
  <c r="O43" i="38"/>
  <c r="O44" i="38" s="1"/>
  <c r="O45" i="38"/>
  <c r="O46" i="38" s="1"/>
  <c r="O47" i="38"/>
  <c r="O48" i="38" s="1"/>
  <c r="O49" i="38"/>
  <c r="O39" i="38"/>
  <c r="O41" i="38"/>
  <c r="O42" i="38" s="1"/>
  <c r="N30" i="38"/>
  <c r="N36" i="38" s="1"/>
  <c r="N20" i="38"/>
  <c r="N31" i="38" s="1"/>
  <c r="N37" i="38" s="1"/>
  <c r="AD55" i="62"/>
  <c r="AD55" i="63"/>
  <c r="AD55" i="51"/>
  <c r="AD55" i="55"/>
  <c r="Q15" i="51"/>
  <c r="Q15" i="62"/>
  <c r="Q15" i="63"/>
  <c r="BF108" i="41"/>
  <c r="BD112" i="41"/>
  <c r="BE112" i="41" s="1"/>
  <c r="BG113" i="41"/>
  <c r="BE113" i="41"/>
  <c r="BC113" i="41"/>
  <c r="BC114" i="41" s="1"/>
  <c r="BD114" i="41" s="1"/>
  <c r="BI101" i="41"/>
  <c r="BC101" i="41"/>
  <c r="BC102" i="41" s="1"/>
  <c r="BD102" i="41" s="1"/>
  <c r="BE102" i="41" s="1"/>
  <c r="BF102" i="41" s="1"/>
  <c r="BG102" i="41" s="1"/>
  <c r="BH102" i="41" s="1"/>
  <c r="BG108" i="41" l="1"/>
  <c r="BH96" i="41"/>
  <c r="BI102" i="41"/>
  <c r="BJ128" i="41"/>
  <c r="BJ97" i="41"/>
  <c r="BF112" i="41"/>
  <c r="BH107" i="41"/>
  <c r="BH119" i="41"/>
  <c r="BH120" i="41" s="1"/>
  <c r="BJ109" i="41"/>
  <c r="BJ121" i="41"/>
  <c r="BI113" i="41"/>
  <c r="BI125" i="41"/>
  <c r="BI126" i="41" s="1"/>
  <c r="BI109" i="41"/>
  <c r="BI121" i="41"/>
  <c r="BI122" i="41" s="1"/>
  <c r="N53" i="38"/>
  <c r="N57" i="38" s="1"/>
  <c r="N58" i="38" s="1"/>
  <c r="O50" i="62"/>
  <c r="L58" i="55"/>
  <c r="BH99" i="41"/>
  <c r="O50" i="38"/>
  <c r="O53" i="62"/>
  <c r="O57" i="62" s="1"/>
  <c r="BK101" i="41" s="1"/>
  <c r="N58" i="62"/>
  <c r="BJ101" i="41"/>
  <c r="N40" i="55"/>
  <c r="N52" i="55"/>
  <c r="O50" i="51"/>
  <c r="O53" i="51" s="1"/>
  <c r="O57" i="51" s="1"/>
  <c r="BK97" i="41" s="1"/>
  <c r="P18" i="51"/>
  <c r="P31" i="51" s="1"/>
  <c r="P37" i="51" s="1"/>
  <c r="P30" i="51"/>
  <c r="P36" i="51" s="1"/>
  <c r="P18" i="63"/>
  <c r="P31" i="63" s="1"/>
  <c r="P37" i="63" s="1"/>
  <c r="P30" i="63"/>
  <c r="P36" i="63" s="1"/>
  <c r="P15" i="55"/>
  <c r="O33" i="55"/>
  <c r="O34" i="55" s="1"/>
  <c r="O27" i="55"/>
  <c r="O28" i="55" s="1"/>
  <c r="O19" i="55"/>
  <c r="O20" i="55" s="1"/>
  <c r="O25" i="55"/>
  <c r="O26" i="55" s="1"/>
  <c r="O49" i="55"/>
  <c r="O43" i="55"/>
  <c r="O44" i="55" s="1"/>
  <c r="O39" i="55"/>
  <c r="O41" i="55"/>
  <c r="O42" i="55" s="1"/>
  <c r="O45" i="55"/>
  <c r="O46" i="55" s="1"/>
  <c r="O47" i="55"/>
  <c r="O48" i="55" s="1"/>
  <c r="O17" i="55"/>
  <c r="O23" i="55"/>
  <c r="O24" i="55" s="1"/>
  <c r="O21" i="55"/>
  <c r="O22" i="55" s="1"/>
  <c r="P40" i="51"/>
  <c r="P52" i="51"/>
  <c r="O50" i="63"/>
  <c r="O53" i="63" s="1"/>
  <c r="O57" i="63" s="1"/>
  <c r="P18" i="62"/>
  <c r="P31" i="62" s="1"/>
  <c r="P37" i="62" s="1"/>
  <c r="P30" i="62"/>
  <c r="P36" i="62" s="1"/>
  <c r="P40" i="62"/>
  <c r="P52" i="62"/>
  <c r="P40" i="63"/>
  <c r="P52" i="63"/>
  <c r="Q33" i="62"/>
  <c r="Q34" i="62" s="1"/>
  <c r="Q27" i="62"/>
  <c r="Q28" i="62" s="1"/>
  <c r="Q19" i="62"/>
  <c r="Q20" i="62" s="1"/>
  <c r="Q47" i="62"/>
  <c r="Q48" i="62" s="1"/>
  <c r="Q41" i="62"/>
  <c r="Q42" i="62" s="1"/>
  <c r="Q39" i="62"/>
  <c r="Q25" i="62"/>
  <c r="Q26" i="62" s="1"/>
  <c r="Q49" i="62"/>
  <c r="Q17" i="62"/>
  <c r="Q21" i="62"/>
  <c r="Q22" i="62" s="1"/>
  <c r="Q45" i="62"/>
  <c r="Q46" i="62" s="1"/>
  <c r="Q23" i="62"/>
  <c r="Q24" i="62" s="1"/>
  <c r="Q43" i="62"/>
  <c r="Q44" i="62" s="1"/>
  <c r="N18" i="55"/>
  <c r="N31" i="55" s="1"/>
  <c r="N37" i="55" s="1"/>
  <c r="N30" i="55"/>
  <c r="N36" i="55" s="1"/>
  <c r="M50" i="55"/>
  <c r="M53" i="55" s="1"/>
  <c r="M57" i="55" s="1"/>
  <c r="Q33" i="63"/>
  <c r="Q34" i="63" s="1"/>
  <c r="Q41" i="63"/>
  <c r="Q42" i="63" s="1"/>
  <c r="Q45" i="63"/>
  <c r="Q46" i="63" s="1"/>
  <c r="Q39" i="63"/>
  <c r="Q43" i="63"/>
  <c r="Q44" i="63" s="1"/>
  <c r="Q47" i="63"/>
  <c r="Q48" i="63" s="1"/>
  <c r="Q25" i="63"/>
  <c r="Q26" i="63" s="1"/>
  <c r="Q17" i="63"/>
  <c r="Q21" i="63"/>
  <c r="Q22" i="63" s="1"/>
  <c r="Q49" i="63"/>
  <c r="Q23" i="63"/>
  <c r="Q24" i="63" s="1"/>
  <c r="Q27" i="63"/>
  <c r="Q28" i="63" s="1"/>
  <c r="Q19" i="63"/>
  <c r="Q20" i="63" s="1"/>
  <c r="Q33" i="51"/>
  <c r="Q34" i="51" s="1"/>
  <c r="Q19" i="51"/>
  <c r="Q20" i="51" s="1"/>
  <c r="Q27" i="51"/>
  <c r="Q28" i="51" s="1"/>
  <c r="Q25" i="51"/>
  <c r="Q26" i="51" s="1"/>
  <c r="Q21" i="51"/>
  <c r="Q22" i="51" s="1"/>
  <c r="Q41" i="51"/>
  <c r="Q42" i="51" s="1"/>
  <c r="Q43" i="51"/>
  <c r="Q44" i="51" s="1"/>
  <c r="Q23" i="51"/>
  <c r="Q24" i="51" s="1"/>
  <c r="Q45" i="51"/>
  <c r="Q46" i="51" s="1"/>
  <c r="Q49" i="51"/>
  <c r="Q39" i="51"/>
  <c r="Q47" i="51"/>
  <c r="Q48" i="51" s="1"/>
  <c r="Q17" i="51"/>
  <c r="P33" i="38"/>
  <c r="P34" i="38" s="1"/>
  <c r="P21" i="38"/>
  <c r="P22" i="38" s="1"/>
  <c r="P25" i="38"/>
  <c r="P26" i="38" s="1"/>
  <c r="P17" i="38"/>
  <c r="P18" i="38" s="1"/>
  <c r="P23" i="38"/>
  <c r="P24" i="38" s="1"/>
  <c r="P19" i="38"/>
  <c r="P27" i="38"/>
  <c r="P28" i="38" s="1"/>
  <c r="O40" i="38"/>
  <c r="O52" i="38"/>
  <c r="O30" i="38"/>
  <c r="O36" i="38" s="1"/>
  <c r="O20" i="38"/>
  <c r="O31" i="38" s="1"/>
  <c r="O37" i="38" s="1"/>
  <c r="M58" i="38"/>
  <c r="BI95" i="41"/>
  <c r="Q15" i="38"/>
  <c r="P39" i="38"/>
  <c r="P43" i="38"/>
  <c r="P44" i="38" s="1"/>
  <c r="P45" i="38"/>
  <c r="P46" i="38" s="1"/>
  <c r="P47" i="38"/>
  <c r="P48" i="38" s="1"/>
  <c r="P49" i="38"/>
  <c r="P41" i="38"/>
  <c r="P42" i="38" s="1"/>
  <c r="R15" i="63"/>
  <c r="R15" i="62"/>
  <c r="R15" i="51"/>
  <c r="BE114" i="41"/>
  <c r="BF114" i="41" s="1"/>
  <c r="BG114" i="41" s="1"/>
  <c r="BH114" i="41" s="1"/>
  <c r="BI96" i="41" l="1"/>
  <c r="BJ122" i="41"/>
  <c r="BH108" i="41"/>
  <c r="BJ102" i="41"/>
  <c r="BK102" i="41" s="1"/>
  <c r="BI114" i="41"/>
  <c r="P50" i="63"/>
  <c r="P50" i="51"/>
  <c r="P53" i="51" s="1"/>
  <c r="P57" i="51" s="1"/>
  <c r="P58" i="51" s="1"/>
  <c r="BJ107" i="41"/>
  <c r="BJ119" i="41"/>
  <c r="P50" i="62"/>
  <c r="P53" i="62" s="1"/>
  <c r="P57" i="62" s="1"/>
  <c r="BI107" i="41"/>
  <c r="BI108" i="41" s="1"/>
  <c r="BI119" i="41"/>
  <c r="BI120" i="41" s="1"/>
  <c r="BJ113" i="41"/>
  <c r="BJ114" i="41" s="1"/>
  <c r="BJ125" i="41"/>
  <c r="BJ126" i="41" s="1"/>
  <c r="BH111" i="41"/>
  <c r="BH123" i="41"/>
  <c r="BH124" i="41" s="1"/>
  <c r="O53" i="38"/>
  <c r="O57" i="38" s="1"/>
  <c r="O59" i="38" s="1"/>
  <c r="F37" i="66" s="1"/>
  <c r="P50" i="38"/>
  <c r="O58" i="63"/>
  <c r="BK127" i="41" s="1"/>
  <c r="BK128" i="41" s="1"/>
  <c r="O59" i="63"/>
  <c r="M58" i="55"/>
  <c r="BI123" i="41" s="1"/>
  <c r="Q40" i="51"/>
  <c r="Q52" i="51"/>
  <c r="R33" i="51"/>
  <c r="R34" i="51" s="1"/>
  <c r="R27" i="51"/>
  <c r="R28" i="51" s="1"/>
  <c r="R19" i="51"/>
  <c r="R20" i="51" s="1"/>
  <c r="R45" i="51"/>
  <c r="R46" i="51" s="1"/>
  <c r="R47" i="51"/>
  <c r="R48" i="51" s="1"/>
  <c r="R21" i="51"/>
  <c r="R22" i="51" s="1"/>
  <c r="R23" i="51"/>
  <c r="R24" i="51" s="1"/>
  <c r="R25" i="51"/>
  <c r="R26" i="51" s="1"/>
  <c r="R43" i="51"/>
  <c r="R44" i="51" s="1"/>
  <c r="R41" i="51"/>
  <c r="R42" i="51" s="1"/>
  <c r="R17" i="51"/>
  <c r="R39" i="51"/>
  <c r="R49" i="51"/>
  <c r="R33" i="63"/>
  <c r="R34" i="63" s="1"/>
  <c r="R49" i="63"/>
  <c r="R17" i="63"/>
  <c r="R23" i="63"/>
  <c r="R24" i="63" s="1"/>
  <c r="R25" i="63"/>
  <c r="R26" i="63" s="1"/>
  <c r="R39" i="63"/>
  <c r="R41" i="63"/>
  <c r="R42" i="63" s="1"/>
  <c r="R45" i="63"/>
  <c r="R46" i="63" s="1"/>
  <c r="R43" i="63"/>
  <c r="R44" i="63" s="1"/>
  <c r="R21" i="63"/>
  <c r="R22" i="63" s="1"/>
  <c r="R47" i="63"/>
  <c r="R48" i="63" s="1"/>
  <c r="R19" i="63"/>
  <c r="R20" i="63" s="1"/>
  <c r="R27" i="63"/>
  <c r="R28" i="63" s="1"/>
  <c r="Q30" i="51"/>
  <c r="Q36" i="51" s="1"/>
  <c r="Q18" i="51"/>
  <c r="Q31" i="51" s="1"/>
  <c r="Q37" i="51" s="1"/>
  <c r="P53" i="63"/>
  <c r="P57" i="63" s="1"/>
  <c r="P58" i="63" s="1"/>
  <c r="BL127" i="41" s="1"/>
  <c r="O18" i="55"/>
  <c r="O31" i="55" s="1"/>
  <c r="O37" i="55" s="1"/>
  <c r="O30" i="55"/>
  <c r="O36" i="55" s="1"/>
  <c r="O40" i="55"/>
  <c r="O52" i="55"/>
  <c r="N50" i="55"/>
  <c r="N53" i="55" s="1"/>
  <c r="N57" i="55" s="1"/>
  <c r="N58" i="55" s="1"/>
  <c r="BJ123" i="41" s="1"/>
  <c r="O58" i="51"/>
  <c r="O59" i="51"/>
  <c r="Q40" i="62"/>
  <c r="Q52" i="62"/>
  <c r="O58" i="62"/>
  <c r="O59" i="62"/>
  <c r="AA37" i="66" s="1"/>
  <c r="Q18" i="62"/>
  <c r="Q31" i="62" s="1"/>
  <c r="Q37" i="62" s="1"/>
  <c r="Q30" i="62"/>
  <c r="Q36" i="62" s="1"/>
  <c r="R33" i="62"/>
  <c r="R34" i="62" s="1"/>
  <c r="R27" i="62"/>
  <c r="R28" i="62" s="1"/>
  <c r="R19" i="62"/>
  <c r="R20" i="62" s="1"/>
  <c r="R17" i="62"/>
  <c r="R49" i="62"/>
  <c r="R39" i="62"/>
  <c r="R25" i="62"/>
  <c r="R26" i="62" s="1"/>
  <c r="R43" i="62"/>
  <c r="R44" i="62" s="1"/>
  <c r="R45" i="62"/>
  <c r="R46" i="62" s="1"/>
  <c r="R21" i="62"/>
  <c r="R22" i="62" s="1"/>
  <c r="R47" i="62"/>
  <c r="R48" i="62" s="1"/>
  <c r="R23" i="62"/>
  <c r="R24" i="62" s="1"/>
  <c r="R41" i="62"/>
  <c r="R42" i="62" s="1"/>
  <c r="Q33" i="38"/>
  <c r="Q34" i="38" s="1"/>
  <c r="Q25" i="38"/>
  <c r="Q26" i="38" s="1"/>
  <c r="Q17" i="38"/>
  <c r="Q18" i="38" s="1"/>
  <c r="Q23" i="38"/>
  <c r="Q24" i="38" s="1"/>
  <c r="Q21" i="38"/>
  <c r="Q22" i="38" s="1"/>
  <c r="Q27" i="38"/>
  <c r="Q28" i="38" s="1"/>
  <c r="Q19" i="38"/>
  <c r="Q18" i="63"/>
  <c r="Q31" i="63" s="1"/>
  <c r="Q37" i="63" s="1"/>
  <c r="Q30" i="63"/>
  <c r="Q36" i="63" s="1"/>
  <c r="Q40" i="63"/>
  <c r="Q52" i="63"/>
  <c r="Q15" i="55"/>
  <c r="P33" i="55"/>
  <c r="P34" i="55" s="1"/>
  <c r="P27" i="55"/>
  <c r="P28" i="55" s="1"/>
  <c r="P19" i="55"/>
  <c r="P20" i="55" s="1"/>
  <c r="P25" i="55"/>
  <c r="P26" i="55" s="1"/>
  <c r="P43" i="55"/>
  <c r="P44" i="55" s="1"/>
  <c r="P39" i="55"/>
  <c r="P47" i="55"/>
  <c r="P48" i="55" s="1"/>
  <c r="P21" i="55"/>
  <c r="P22" i="55" s="1"/>
  <c r="P23" i="55"/>
  <c r="P24" i="55" s="1"/>
  <c r="P45" i="55"/>
  <c r="P46" i="55" s="1"/>
  <c r="P49" i="55"/>
  <c r="P41" i="55"/>
  <c r="P42" i="55" s="1"/>
  <c r="P17" i="55"/>
  <c r="BJ95" i="41"/>
  <c r="P30" i="38"/>
  <c r="P36" i="38" s="1"/>
  <c r="P20" i="38"/>
  <c r="P31" i="38" s="1"/>
  <c r="P37" i="38" s="1"/>
  <c r="P40" i="38"/>
  <c r="P52" i="38"/>
  <c r="R15" i="38"/>
  <c r="Q39" i="38"/>
  <c r="Q43" i="38"/>
  <c r="Q44" i="38" s="1"/>
  <c r="Q45" i="38"/>
  <c r="Q46" i="38" s="1"/>
  <c r="Q47" i="38"/>
  <c r="Q48" i="38" s="1"/>
  <c r="Q49" i="38"/>
  <c r="Q41" i="38"/>
  <c r="Q42" i="38" s="1"/>
  <c r="S15" i="51"/>
  <c r="S15" i="62"/>
  <c r="S15" i="63"/>
  <c r="BJ96" i="41" l="1"/>
  <c r="Q50" i="38"/>
  <c r="BJ108" i="41"/>
  <c r="BJ120" i="41"/>
  <c r="Q50" i="51"/>
  <c r="Q53" i="51" s="1"/>
  <c r="Q57" i="51" s="1"/>
  <c r="P58" i="62"/>
  <c r="BL101" i="41"/>
  <c r="BL102" i="41" s="1"/>
  <c r="BL109" i="41"/>
  <c r="BL121" i="41"/>
  <c r="BL128" i="41"/>
  <c r="BK113" i="41"/>
  <c r="BK114" i="41" s="1"/>
  <c r="BK125" i="41"/>
  <c r="BK126" i="41" s="1"/>
  <c r="BK109" i="41"/>
  <c r="BK121" i="41"/>
  <c r="BK122" i="41" s="1"/>
  <c r="BI124" i="41"/>
  <c r="BJ124" i="41" s="1"/>
  <c r="P53" i="38"/>
  <c r="P57" i="38" s="1"/>
  <c r="BL95" i="41" s="1"/>
  <c r="Q50" i="62"/>
  <c r="Q53" i="62" s="1"/>
  <c r="Q57" i="62" s="1"/>
  <c r="Q58" i="62" s="1"/>
  <c r="BM125" i="41" s="1"/>
  <c r="O50" i="55"/>
  <c r="O53" i="55" s="1"/>
  <c r="O57" i="55" s="1"/>
  <c r="BL97" i="41"/>
  <c r="P18" i="55"/>
  <c r="P31" i="55" s="1"/>
  <c r="P37" i="55" s="1"/>
  <c r="P30" i="55"/>
  <c r="P36" i="55" s="1"/>
  <c r="R18" i="62"/>
  <c r="R31" i="62" s="1"/>
  <c r="R37" i="62" s="1"/>
  <c r="R30" i="62"/>
  <c r="R36" i="62" s="1"/>
  <c r="S33" i="51"/>
  <c r="S34" i="51" s="1"/>
  <c r="S19" i="51"/>
  <c r="S20" i="51" s="1"/>
  <c r="S27" i="51"/>
  <c r="S28" i="51" s="1"/>
  <c r="S43" i="51"/>
  <c r="S44" i="51" s="1"/>
  <c r="S39" i="51"/>
  <c r="S45" i="51"/>
  <c r="S46" i="51" s="1"/>
  <c r="S25" i="51"/>
  <c r="S26" i="51" s="1"/>
  <c r="S21" i="51"/>
  <c r="S22" i="51" s="1"/>
  <c r="S41" i="51"/>
  <c r="S42" i="51" s="1"/>
  <c r="S49" i="51"/>
  <c r="S47" i="51"/>
  <c r="S48" i="51" s="1"/>
  <c r="S23" i="51"/>
  <c r="S24" i="51" s="1"/>
  <c r="S17" i="51"/>
  <c r="R15" i="55"/>
  <c r="Q33" i="55"/>
  <c r="Q34" i="55" s="1"/>
  <c r="Q27" i="55"/>
  <c r="Q28" i="55" s="1"/>
  <c r="Q19" i="55"/>
  <c r="Q20" i="55" s="1"/>
  <c r="Q45" i="55"/>
  <c r="Q46" i="55" s="1"/>
  <c r="Q49" i="55"/>
  <c r="Q23" i="55"/>
  <c r="Q24" i="55" s="1"/>
  <c r="Q43" i="55"/>
  <c r="Q44" i="55" s="1"/>
  <c r="Q47" i="55"/>
  <c r="Q48" i="55" s="1"/>
  <c r="Q39" i="55"/>
  <c r="Q41" i="55"/>
  <c r="Q42" i="55" s="1"/>
  <c r="Q21" i="55"/>
  <c r="Q22" i="55" s="1"/>
  <c r="Q17" i="55"/>
  <c r="Q25" i="55"/>
  <c r="Q26" i="55" s="1"/>
  <c r="Q50" i="63"/>
  <c r="Q53" i="63" s="1"/>
  <c r="Q57" i="63" s="1"/>
  <c r="P50" i="55"/>
  <c r="R40" i="62"/>
  <c r="R52" i="62"/>
  <c r="R18" i="63"/>
  <c r="R31" i="63" s="1"/>
  <c r="R37" i="63" s="1"/>
  <c r="R30" i="63"/>
  <c r="R36" i="63" s="1"/>
  <c r="R40" i="51"/>
  <c r="R52" i="51"/>
  <c r="S33" i="62"/>
  <c r="S34" i="62" s="1"/>
  <c r="S27" i="62"/>
  <c r="S28" i="62" s="1"/>
  <c r="S19" i="62"/>
  <c r="S20" i="62" s="1"/>
  <c r="S47" i="62"/>
  <c r="S48" i="62" s="1"/>
  <c r="S21" i="62"/>
  <c r="S22" i="62" s="1"/>
  <c r="S39" i="62"/>
  <c r="S43" i="62"/>
  <c r="S44" i="62" s="1"/>
  <c r="S45" i="62"/>
  <c r="S46" i="62" s="1"/>
  <c r="S49" i="62"/>
  <c r="S17" i="62"/>
  <c r="S41" i="62"/>
  <c r="S42" i="62" s="1"/>
  <c r="S23" i="62"/>
  <c r="S24" i="62" s="1"/>
  <c r="S25" i="62"/>
  <c r="S26" i="62" s="1"/>
  <c r="S33" i="63"/>
  <c r="S34" i="63" s="1"/>
  <c r="S39" i="63"/>
  <c r="S43" i="63"/>
  <c r="S44" i="63" s="1"/>
  <c r="S47" i="63"/>
  <c r="S48" i="63" s="1"/>
  <c r="S41" i="63"/>
  <c r="S42" i="63" s="1"/>
  <c r="S45" i="63"/>
  <c r="S46" i="63" s="1"/>
  <c r="S21" i="63"/>
  <c r="S22" i="63" s="1"/>
  <c r="S23" i="63"/>
  <c r="S24" i="63" s="1"/>
  <c r="S17" i="63"/>
  <c r="S25" i="63"/>
  <c r="S26" i="63" s="1"/>
  <c r="S49" i="63"/>
  <c r="S19" i="63"/>
  <c r="S20" i="63" s="1"/>
  <c r="S27" i="63"/>
  <c r="S28" i="63" s="1"/>
  <c r="R33" i="38"/>
  <c r="R34" i="38" s="1"/>
  <c r="R23" i="38"/>
  <c r="R24" i="38" s="1"/>
  <c r="R17" i="38"/>
  <c r="R18" i="38" s="1"/>
  <c r="R21" i="38"/>
  <c r="R22" i="38" s="1"/>
  <c r="R25" i="38"/>
  <c r="R26" i="38" s="1"/>
  <c r="R19" i="38"/>
  <c r="R27" i="38"/>
  <c r="R28" i="38" s="1"/>
  <c r="P40" i="55"/>
  <c r="P52" i="55"/>
  <c r="R50" i="62"/>
  <c r="R40" i="63"/>
  <c r="R52" i="63"/>
  <c r="R18" i="51"/>
  <c r="R31" i="51" s="1"/>
  <c r="R37" i="51" s="1"/>
  <c r="R30" i="51"/>
  <c r="R36" i="51" s="1"/>
  <c r="BK95" i="41"/>
  <c r="BK96" i="41" s="1"/>
  <c r="O58" i="38"/>
  <c r="Q40" i="38"/>
  <c r="Q52" i="38"/>
  <c r="S15" i="38"/>
  <c r="R39" i="38"/>
  <c r="R41" i="38"/>
  <c r="R42" i="38" s="1"/>
  <c r="R43" i="38"/>
  <c r="R44" i="38" s="1"/>
  <c r="R47" i="38"/>
  <c r="R48" i="38" s="1"/>
  <c r="R49" i="38"/>
  <c r="R45" i="38"/>
  <c r="R46" i="38" s="1"/>
  <c r="Q30" i="38"/>
  <c r="Q36" i="38" s="1"/>
  <c r="Q20" i="38"/>
  <c r="Q31" i="38" s="1"/>
  <c r="Q37" i="38" s="1"/>
  <c r="T15" i="63"/>
  <c r="BM101" i="41"/>
  <c r="T15" i="51"/>
  <c r="T15" i="62"/>
  <c r="BG111" i="41"/>
  <c r="BG112" i="41" s="1"/>
  <c r="BH112" i="41" s="1"/>
  <c r="BG99" i="41"/>
  <c r="BG100" i="41" s="1"/>
  <c r="BH100" i="41" s="1"/>
  <c r="Q58" i="51" l="1"/>
  <c r="BM121" i="41" s="1"/>
  <c r="BM97" i="41"/>
  <c r="BL96" i="41"/>
  <c r="BM102" i="41"/>
  <c r="BM113" i="41"/>
  <c r="Q53" i="38"/>
  <c r="Q57" i="38" s="1"/>
  <c r="BL122" i="41"/>
  <c r="BL125" i="41"/>
  <c r="BL126" i="41" s="1"/>
  <c r="BM126" i="41" s="1"/>
  <c r="BL113" i="41"/>
  <c r="BL114" i="41" s="1"/>
  <c r="BM114" i="41" s="1"/>
  <c r="BK107" i="41"/>
  <c r="BK108" i="41" s="1"/>
  <c r="BK119" i="41"/>
  <c r="BK120" i="41" s="1"/>
  <c r="R50" i="38"/>
  <c r="R50" i="63"/>
  <c r="R53" i="63" s="1"/>
  <c r="R57" i="63" s="1"/>
  <c r="R58" i="63" s="1"/>
  <c r="BN127" i="41" s="1"/>
  <c r="Q58" i="63"/>
  <c r="BM127" i="41" s="1"/>
  <c r="BM128" i="41" s="1"/>
  <c r="S18" i="63"/>
  <c r="S31" i="63" s="1"/>
  <c r="S37" i="63" s="1"/>
  <c r="S30" i="63"/>
  <c r="S36" i="63" s="1"/>
  <c r="S18" i="62"/>
  <c r="S31" i="62" s="1"/>
  <c r="S37" i="62" s="1"/>
  <c r="S30" i="62"/>
  <c r="S36" i="62" s="1"/>
  <c r="S40" i="62"/>
  <c r="S52" i="62"/>
  <c r="R53" i="62"/>
  <c r="R57" i="62" s="1"/>
  <c r="BN101" i="41" s="1"/>
  <c r="Q40" i="55"/>
  <c r="Q52" i="55"/>
  <c r="P53" i="55"/>
  <c r="P57" i="55" s="1"/>
  <c r="P58" i="55" s="1"/>
  <c r="BL123" i="41" s="1"/>
  <c r="Q18" i="55"/>
  <c r="Q31" i="55" s="1"/>
  <c r="Q37" i="55" s="1"/>
  <c r="Q30" i="55"/>
  <c r="Q36" i="55" s="1"/>
  <c r="S15" i="55"/>
  <c r="R33" i="55"/>
  <c r="R34" i="55" s="1"/>
  <c r="R27" i="55"/>
  <c r="R28" i="55" s="1"/>
  <c r="R19" i="55"/>
  <c r="R20" i="55" s="1"/>
  <c r="R21" i="55"/>
  <c r="R22" i="55" s="1"/>
  <c r="R47" i="55"/>
  <c r="R48" i="55" s="1"/>
  <c r="R39" i="55"/>
  <c r="R43" i="55"/>
  <c r="R44" i="55" s="1"/>
  <c r="R49" i="55"/>
  <c r="R23" i="55"/>
  <c r="R24" i="55" s="1"/>
  <c r="R45" i="55"/>
  <c r="R46" i="55" s="1"/>
  <c r="R17" i="55"/>
  <c r="R25" i="55"/>
  <c r="R26" i="55" s="1"/>
  <c r="R41" i="55"/>
  <c r="R42" i="55" s="1"/>
  <c r="T33" i="51"/>
  <c r="T34" i="51" s="1"/>
  <c r="T27" i="51"/>
  <c r="T28" i="51" s="1"/>
  <c r="T19" i="51"/>
  <c r="T20" i="51" s="1"/>
  <c r="T41" i="51"/>
  <c r="T42" i="51" s="1"/>
  <c r="T49" i="51"/>
  <c r="T47" i="51"/>
  <c r="T48" i="51" s="1"/>
  <c r="T21" i="51"/>
  <c r="T22" i="51" s="1"/>
  <c r="T39" i="51"/>
  <c r="T45" i="51"/>
  <c r="T46" i="51" s="1"/>
  <c r="T43" i="51"/>
  <c r="T44" i="51" s="1"/>
  <c r="T25" i="51"/>
  <c r="T26" i="51" s="1"/>
  <c r="T17" i="51"/>
  <c r="T23" i="51"/>
  <c r="T24" i="51" s="1"/>
  <c r="S33" i="38"/>
  <c r="S34" i="38" s="1"/>
  <c r="S21" i="38"/>
  <c r="S22" i="38" s="1"/>
  <c r="S25" i="38"/>
  <c r="S26" i="38" s="1"/>
  <c r="S23" i="38"/>
  <c r="S24" i="38" s="1"/>
  <c r="S17" i="38"/>
  <c r="S18" i="38" s="1"/>
  <c r="S19" i="38"/>
  <c r="S27" i="38"/>
  <c r="S28" i="38" s="1"/>
  <c r="O58" i="55"/>
  <c r="BK123" i="41" s="1"/>
  <c r="BK124" i="41" s="1"/>
  <c r="O59" i="55"/>
  <c r="R50" i="51"/>
  <c r="R53" i="51" s="1"/>
  <c r="R57" i="51" s="1"/>
  <c r="BN97" i="41" s="1"/>
  <c r="S30" i="51"/>
  <c r="S36" i="51" s="1"/>
  <c r="S18" i="51"/>
  <c r="S31" i="51" s="1"/>
  <c r="S37" i="51" s="1"/>
  <c r="S40" i="51"/>
  <c r="S52" i="51"/>
  <c r="T33" i="62"/>
  <c r="T34" i="62" s="1"/>
  <c r="T27" i="62"/>
  <c r="T28" i="62" s="1"/>
  <c r="T19" i="62"/>
  <c r="T20" i="62" s="1"/>
  <c r="T49" i="62"/>
  <c r="T21" i="62"/>
  <c r="T22" i="62" s="1"/>
  <c r="T39" i="62"/>
  <c r="T45" i="62"/>
  <c r="T46" i="62" s="1"/>
  <c r="T41" i="62"/>
  <c r="T42" i="62" s="1"/>
  <c r="T23" i="62"/>
  <c r="T24" i="62" s="1"/>
  <c r="T43" i="62"/>
  <c r="T44" i="62" s="1"/>
  <c r="T25" i="62"/>
  <c r="T26" i="62" s="1"/>
  <c r="T17" i="62"/>
  <c r="T47" i="62"/>
  <c r="T48" i="62" s="1"/>
  <c r="T33" i="63"/>
  <c r="T34" i="63" s="1"/>
  <c r="T17" i="63"/>
  <c r="T49" i="63"/>
  <c r="T43" i="63"/>
  <c r="T44" i="63" s="1"/>
  <c r="T47" i="63"/>
  <c r="T48" i="63" s="1"/>
  <c r="T21" i="63"/>
  <c r="T22" i="63" s="1"/>
  <c r="T39" i="63"/>
  <c r="T25" i="63"/>
  <c r="T26" i="63" s="1"/>
  <c r="T41" i="63"/>
  <c r="T42" i="63" s="1"/>
  <c r="T45" i="63"/>
  <c r="T46" i="63" s="1"/>
  <c r="T23" i="63"/>
  <c r="T24" i="63" s="1"/>
  <c r="T19" i="63"/>
  <c r="T20" i="63" s="1"/>
  <c r="T27" i="63"/>
  <c r="T28" i="63" s="1"/>
  <c r="S40" i="63"/>
  <c r="S52" i="63"/>
  <c r="P58" i="38"/>
  <c r="T15" i="38"/>
  <c r="S43" i="38"/>
  <c r="S44" i="38" s="1"/>
  <c r="S45" i="38"/>
  <c r="S46" i="38" s="1"/>
  <c r="S47" i="38"/>
  <c r="S48" i="38" s="1"/>
  <c r="S49" i="38"/>
  <c r="S39" i="38"/>
  <c r="S41" i="38"/>
  <c r="S42" i="38" s="1"/>
  <c r="R30" i="38"/>
  <c r="R36" i="38" s="1"/>
  <c r="R20" i="38"/>
  <c r="R31" i="38" s="1"/>
  <c r="R37" i="38" s="1"/>
  <c r="R40" i="38"/>
  <c r="R52" i="38"/>
  <c r="U15" i="62"/>
  <c r="U15" i="63"/>
  <c r="U15" i="51"/>
  <c r="BJ99" i="41"/>
  <c r="BJ111" i="41"/>
  <c r="BI99" i="41"/>
  <c r="BI100" i="41" s="1"/>
  <c r="BI111" i="41"/>
  <c r="BI112" i="41" s="1"/>
  <c r="BM109" i="41" l="1"/>
  <c r="BJ100" i="41"/>
  <c r="BN102" i="41"/>
  <c r="R53" i="38"/>
  <c r="R57" i="38" s="1"/>
  <c r="BN95" i="41" s="1"/>
  <c r="BL124" i="41"/>
  <c r="S50" i="63"/>
  <c r="S53" i="63" s="1"/>
  <c r="S57" i="63" s="1"/>
  <c r="S58" i="63" s="1"/>
  <c r="BO127" i="41" s="1"/>
  <c r="BM122" i="41"/>
  <c r="BN128" i="41"/>
  <c r="BL107" i="41"/>
  <c r="BL108" i="41" s="1"/>
  <c r="BL119" i="41"/>
  <c r="BL120" i="41" s="1"/>
  <c r="S50" i="62"/>
  <c r="S53" i="62" s="1"/>
  <c r="S57" i="62" s="1"/>
  <c r="S50" i="38"/>
  <c r="T40" i="63"/>
  <c r="T52" i="63"/>
  <c r="T30" i="62"/>
  <c r="T36" i="62" s="1"/>
  <c r="T18" i="62"/>
  <c r="T31" i="62" s="1"/>
  <c r="T37" i="62" s="1"/>
  <c r="R58" i="51"/>
  <c r="T18" i="51"/>
  <c r="T31" i="51" s="1"/>
  <c r="T37" i="51" s="1"/>
  <c r="T30" i="51"/>
  <c r="T36" i="51" s="1"/>
  <c r="T40" i="51"/>
  <c r="T52" i="51"/>
  <c r="S50" i="51"/>
  <c r="S53" i="51" s="1"/>
  <c r="S57" i="51" s="1"/>
  <c r="S58" i="51" s="1"/>
  <c r="BO121" i="41" s="1"/>
  <c r="R40" i="55"/>
  <c r="R52" i="55"/>
  <c r="Q50" i="55"/>
  <c r="Q53" i="55" s="1"/>
  <c r="Q57" i="55" s="1"/>
  <c r="U33" i="63"/>
  <c r="U34" i="63" s="1"/>
  <c r="U41" i="63"/>
  <c r="U42" i="63" s="1"/>
  <c r="U45" i="63"/>
  <c r="U46" i="63" s="1"/>
  <c r="U39" i="63"/>
  <c r="U43" i="63"/>
  <c r="U44" i="63" s="1"/>
  <c r="U47" i="63"/>
  <c r="U48" i="63" s="1"/>
  <c r="U25" i="63"/>
  <c r="U26" i="63" s="1"/>
  <c r="U23" i="63"/>
  <c r="U24" i="63" s="1"/>
  <c r="U21" i="63"/>
  <c r="U22" i="63" s="1"/>
  <c r="U17" i="63"/>
  <c r="U49" i="63"/>
  <c r="U19" i="63"/>
  <c r="U20" i="63" s="1"/>
  <c r="U27" i="63"/>
  <c r="U28" i="63" s="1"/>
  <c r="U33" i="62"/>
  <c r="U34" i="62" s="1"/>
  <c r="U27" i="62"/>
  <c r="U28" i="62" s="1"/>
  <c r="U19" i="62"/>
  <c r="U20" i="62" s="1"/>
  <c r="U23" i="62"/>
  <c r="U24" i="62" s="1"/>
  <c r="U41" i="62"/>
  <c r="U42" i="62" s="1"/>
  <c r="U25" i="62"/>
  <c r="U26" i="62" s="1"/>
  <c r="U49" i="62"/>
  <c r="U43" i="62"/>
  <c r="U44" i="62" s="1"/>
  <c r="U47" i="62"/>
  <c r="U48" i="62" s="1"/>
  <c r="U45" i="62"/>
  <c r="U46" i="62" s="1"/>
  <c r="U17" i="62"/>
  <c r="U39" i="62"/>
  <c r="U21" i="62"/>
  <c r="U22" i="62" s="1"/>
  <c r="U33" i="51"/>
  <c r="U34" i="51" s="1"/>
  <c r="U27" i="51"/>
  <c r="U28" i="51" s="1"/>
  <c r="U19" i="51"/>
  <c r="U20" i="51" s="1"/>
  <c r="U43" i="51"/>
  <c r="U44" i="51" s="1"/>
  <c r="U39" i="51"/>
  <c r="U45" i="51"/>
  <c r="U46" i="51" s="1"/>
  <c r="U49" i="51"/>
  <c r="U25" i="51"/>
  <c r="U26" i="51" s="1"/>
  <c r="U23" i="51"/>
  <c r="U24" i="51" s="1"/>
  <c r="U21" i="51"/>
  <c r="U22" i="51" s="1"/>
  <c r="U17" i="51"/>
  <c r="U47" i="51"/>
  <c r="U48" i="51" s="1"/>
  <c r="U41" i="51"/>
  <c r="U42" i="51" s="1"/>
  <c r="T33" i="38"/>
  <c r="T34" i="38" s="1"/>
  <c r="T21" i="38"/>
  <c r="T22" i="38" s="1"/>
  <c r="T25" i="38"/>
  <c r="T26" i="38" s="1"/>
  <c r="T23" i="38"/>
  <c r="T24" i="38" s="1"/>
  <c r="T17" i="38"/>
  <c r="T18" i="38" s="1"/>
  <c r="T19" i="38"/>
  <c r="T27" i="38"/>
  <c r="T28" i="38" s="1"/>
  <c r="T18" i="63"/>
  <c r="T31" i="63" s="1"/>
  <c r="T37" i="63" s="1"/>
  <c r="T30" i="63"/>
  <c r="T36" i="63" s="1"/>
  <c r="T40" i="62"/>
  <c r="T52" i="62"/>
  <c r="T15" i="55"/>
  <c r="S33" i="55"/>
  <c r="S34" i="55" s="1"/>
  <c r="S19" i="55"/>
  <c r="S20" i="55" s="1"/>
  <c r="S27" i="55"/>
  <c r="S28" i="55" s="1"/>
  <c r="S41" i="55"/>
  <c r="S42" i="55" s="1"/>
  <c r="S45" i="55"/>
  <c r="S46" i="55" s="1"/>
  <c r="S21" i="55"/>
  <c r="S22" i="55" s="1"/>
  <c r="S25" i="55"/>
  <c r="S26" i="55" s="1"/>
  <c r="S43" i="55"/>
  <c r="S44" i="55" s="1"/>
  <c r="S39" i="55"/>
  <c r="S17" i="55"/>
  <c r="S49" i="55"/>
  <c r="S23" i="55"/>
  <c r="S24" i="55" s="1"/>
  <c r="S47" i="55"/>
  <c r="S48" i="55" s="1"/>
  <c r="T50" i="51"/>
  <c r="R18" i="55"/>
  <c r="R31" i="55" s="1"/>
  <c r="R37" i="55" s="1"/>
  <c r="R30" i="55"/>
  <c r="R36" i="55" s="1"/>
  <c r="R58" i="62"/>
  <c r="S40" i="38"/>
  <c r="S52" i="38"/>
  <c r="S30" i="38"/>
  <c r="S36" i="38" s="1"/>
  <c r="S20" i="38"/>
  <c r="S31" i="38" s="1"/>
  <c r="S37" i="38" s="1"/>
  <c r="Q58" i="38"/>
  <c r="BM95" i="41"/>
  <c r="BM96" i="41" s="1"/>
  <c r="U15" i="38"/>
  <c r="T43" i="38"/>
  <c r="T44" i="38" s="1"/>
  <c r="T45" i="38"/>
  <c r="T46" i="38" s="1"/>
  <c r="T47" i="38"/>
  <c r="T48" i="38" s="1"/>
  <c r="T41" i="38"/>
  <c r="T42" i="38" s="1"/>
  <c r="T39" i="38"/>
  <c r="T49" i="38"/>
  <c r="V15" i="51"/>
  <c r="V15" i="62"/>
  <c r="V15" i="63"/>
  <c r="BJ112" i="41"/>
  <c r="BN96" i="41" l="1"/>
  <c r="BO97" i="41"/>
  <c r="S53" i="38"/>
  <c r="S57" i="38" s="1"/>
  <c r="S58" i="62"/>
  <c r="BO125" i="41" s="1"/>
  <c r="BO101" i="41"/>
  <c r="BO102" i="41" s="1"/>
  <c r="BO128" i="41"/>
  <c r="BO109" i="41"/>
  <c r="BM107" i="41"/>
  <c r="BM108" i="41" s="1"/>
  <c r="BM119" i="41"/>
  <c r="BM120" i="41" s="1"/>
  <c r="BN113" i="41"/>
  <c r="BN114" i="41" s="1"/>
  <c r="BN125" i="41"/>
  <c r="BN126" i="41" s="1"/>
  <c r="BO113" i="41"/>
  <c r="BN109" i="41"/>
  <c r="BN121" i="41"/>
  <c r="BN122" i="41" s="1"/>
  <c r="BO122" i="41" s="1"/>
  <c r="T50" i="38"/>
  <c r="T53" i="51"/>
  <c r="T57" i="51" s="1"/>
  <c r="T58" i="51" s="1"/>
  <c r="U33" i="38"/>
  <c r="U34" i="38" s="1"/>
  <c r="U25" i="38"/>
  <c r="U26" i="38" s="1"/>
  <c r="U17" i="38"/>
  <c r="U18" i="38" s="1"/>
  <c r="U23" i="38"/>
  <c r="U24" i="38" s="1"/>
  <c r="U21" i="38"/>
  <c r="U22" i="38" s="1"/>
  <c r="U27" i="38"/>
  <c r="U28" i="38" s="1"/>
  <c r="U19" i="38"/>
  <c r="U15" i="55"/>
  <c r="T33" i="55"/>
  <c r="T34" i="55" s="1"/>
  <c r="T19" i="55"/>
  <c r="T20" i="55" s="1"/>
  <c r="T27" i="55"/>
  <c r="T28" i="55" s="1"/>
  <c r="T45" i="55"/>
  <c r="T46" i="55" s="1"/>
  <c r="T49" i="55"/>
  <c r="T41" i="55"/>
  <c r="T42" i="55" s="1"/>
  <c r="T17" i="55"/>
  <c r="T25" i="55"/>
  <c r="T26" i="55" s="1"/>
  <c r="T43" i="55"/>
  <c r="T44" i="55" s="1"/>
  <c r="T39" i="55"/>
  <c r="T47" i="55"/>
  <c r="T48" i="55" s="1"/>
  <c r="T23" i="55"/>
  <c r="T24" i="55" s="1"/>
  <c r="T21" i="55"/>
  <c r="T22" i="55" s="1"/>
  <c r="U18" i="62"/>
  <c r="U31" i="62" s="1"/>
  <c r="U37" i="62" s="1"/>
  <c r="U30" i="62"/>
  <c r="U36" i="62" s="1"/>
  <c r="U40" i="63"/>
  <c r="U52" i="63"/>
  <c r="Q58" i="55"/>
  <c r="BM99" i="41"/>
  <c r="V33" i="62"/>
  <c r="V34" i="62" s="1"/>
  <c r="V19" i="62"/>
  <c r="V20" i="62" s="1"/>
  <c r="V27" i="62"/>
  <c r="V28" i="62" s="1"/>
  <c r="V17" i="62"/>
  <c r="V47" i="62"/>
  <c r="V48" i="62" s="1"/>
  <c r="V23" i="62"/>
  <c r="V24" i="62" s="1"/>
  <c r="V49" i="62"/>
  <c r="V43" i="62"/>
  <c r="V44" i="62" s="1"/>
  <c r="V21" i="62"/>
  <c r="V22" i="62" s="1"/>
  <c r="V45" i="62"/>
  <c r="V46" i="62" s="1"/>
  <c r="V39" i="62"/>
  <c r="V25" i="62"/>
  <c r="V26" i="62" s="1"/>
  <c r="V41" i="62"/>
  <c r="V42" i="62" s="1"/>
  <c r="V33" i="63"/>
  <c r="V34" i="63" s="1"/>
  <c r="V49" i="63"/>
  <c r="V17" i="63"/>
  <c r="V23" i="63"/>
  <c r="V24" i="63" s="1"/>
  <c r="V41" i="63"/>
  <c r="V42" i="63" s="1"/>
  <c r="V45" i="63"/>
  <c r="V46" i="63" s="1"/>
  <c r="V43" i="63"/>
  <c r="V44" i="63" s="1"/>
  <c r="V47" i="63"/>
  <c r="V48" i="63" s="1"/>
  <c r="V21" i="63"/>
  <c r="V22" i="63" s="1"/>
  <c r="V39" i="63"/>
  <c r="V25" i="63"/>
  <c r="V26" i="63" s="1"/>
  <c r="V27" i="63"/>
  <c r="V28" i="63" s="1"/>
  <c r="V19" i="63"/>
  <c r="V20" i="63" s="1"/>
  <c r="V33" i="51"/>
  <c r="V34" i="51" s="1"/>
  <c r="V27" i="51"/>
  <c r="V28" i="51" s="1"/>
  <c r="V19" i="51"/>
  <c r="V20" i="51" s="1"/>
  <c r="V25" i="51"/>
  <c r="V26" i="51" s="1"/>
  <c r="V39" i="51"/>
  <c r="V23" i="51"/>
  <c r="V24" i="51" s="1"/>
  <c r="V47" i="51"/>
  <c r="V48" i="51" s="1"/>
  <c r="V17" i="51"/>
  <c r="V21" i="51"/>
  <c r="V22" i="51" s="1"/>
  <c r="V43" i="51"/>
  <c r="V44" i="51" s="1"/>
  <c r="V41" i="51"/>
  <c r="V42" i="51" s="1"/>
  <c r="V49" i="51"/>
  <c r="V45" i="51"/>
  <c r="V46" i="51" s="1"/>
  <c r="R50" i="55"/>
  <c r="R53" i="55" s="1"/>
  <c r="R57" i="55" s="1"/>
  <c r="U40" i="51"/>
  <c r="U52" i="51"/>
  <c r="T50" i="63"/>
  <c r="T53" i="63" s="1"/>
  <c r="T57" i="63" s="1"/>
  <c r="S18" i="55"/>
  <c r="S31" i="55" s="1"/>
  <c r="S37" i="55" s="1"/>
  <c r="S30" i="55"/>
  <c r="S36" i="55" s="1"/>
  <c r="U18" i="63"/>
  <c r="U31" i="63" s="1"/>
  <c r="U37" i="63" s="1"/>
  <c r="U30" i="63"/>
  <c r="U36" i="63" s="1"/>
  <c r="T50" i="62"/>
  <c r="T53" i="62" s="1"/>
  <c r="T57" i="62" s="1"/>
  <c r="S40" i="55"/>
  <c r="S52" i="55"/>
  <c r="U30" i="51"/>
  <c r="U36" i="51" s="1"/>
  <c r="U18" i="51"/>
  <c r="U31" i="51" s="1"/>
  <c r="U37" i="51" s="1"/>
  <c r="U40" i="62"/>
  <c r="U52" i="62"/>
  <c r="R58" i="38"/>
  <c r="T40" i="38"/>
  <c r="T52" i="38"/>
  <c r="V15" i="38"/>
  <c r="U39" i="38"/>
  <c r="U43" i="38"/>
  <c r="U44" i="38" s="1"/>
  <c r="U45" i="38"/>
  <c r="U46" i="38" s="1"/>
  <c r="U47" i="38"/>
  <c r="U48" i="38" s="1"/>
  <c r="U49" i="38"/>
  <c r="U41" i="38"/>
  <c r="U42" i="38" s="1"/>
  <c r="T30" i="38"/>
  <c r="T36" i="38" s="1"/>
  <c r="T20" i="38"/>
  <c r="T31" i="38" s="1"/>
  <c r="T37" i="38" s="1"/>
  <c r="W15" i="51"/>
  <c r="W15" i="63"/>
  <c r="W15" i="62"/>
  <c r="BL111" i="41"/>
  <c r="BL99" i="41"/>
  <c r="BO114" i="41" l="1"/>
  <c r="BN107" i="41"/>
  <c r="BN108" i="41" s="1"/>
  <c r="BN119" i="41"/>
  <c r="BN120" i="41" s="1"/>
  <c r="BP109" i="41"/>
  <c r="BP121" i="41"/>
  <c r="BP122" i="41" s="1"/>
  <c r="BM111" i="41"/>
  <c r="BM123" i="41"/>
  <c r="BM124" i="41" s="1"/>
  <c r="BO126" i="41"/>
  <c r="T53" i="38"/>
  <c r="T57" i="38" s="1"/>
  <c r="U50" i="38"/>
  <c r="S50" i="55"/>
  <c r="S53" i="55" s="1"/>
  <c r="S57" i="55" s="1"/>
  <c r="BP97" i="41"/>
  <c r="R58" i="55"/>
  <c r="BN99" i="41"/>
  <c r="T58" i="62"/>
  <c r="BP101" i="41"/>
  <c r="BP102" i="41" s="1"/>
  <c r="W33" i="62"/>
  <c r="W34" i="62" s="1"/>
  <c r="W27" i="62"/>
  <c r="W28" i="62" s="1"/>
  <c r="W19" i="62"/>
  <c r="W20" i="62" s="1"/>
  <c r="W25" i="62"/>
  <c r="W26" i="62" s="1"/>
  <c r="W21" i="62"/>
  <c r="W22" i="62" s="1"/>
  <c r="W47" i="62"/>
  <c r="W48" i="62" s="1"/>
  <c r="W49" i="62"/>
  <c r="W39" i="62"/>
  <c r="W17" i="62"/>
  <c r="W45" i="62"/>
  <c r="W46" i="62" s="1"/>
  <c r="W23" i="62"/>
  <c r="W24" i="62" s="1"/>
  <c r="W43" i="62"/>
  <c r="W44" i="62" s="1"/>
  <c r="W41" i="62"/>
  <c r="W42" i="62" s="1"/>
  <c r="W33" i="63"/>
  <c r="W34" i="63" s="1"/>
  <c r="W39" i="63"/>
  <c r="W43" i="63"/>
  <c r="W44" i="63" s="1"/>
  <c r="W47" i="63"/>
  <c r="W48" i="63" s="1"/>
  <c r="W41" i="63"/>
  <c r="W42" i="63" s="1"/>
  <c r="W45" i="63"/>
  <c r="W46" i="63" s="1"/>
  <c r="W21" i="63"/>
  <c r="W22" i="63" s="1"/>
  <c r="W49" i="63"/>
  <c r="W25" i="63"/>
  <c r="W26" i="63" s="1"/>
  <c r="W23" i="63"/>
  <c r="W24" i="63" s="1"/>
  <c r="W17" i="63"/>
  <c r="W19" i="63"/>
  <c r="W20" i="63" s="1"/>
  <c r="W27" i="63"/>
  <c r="W28" i="63" s="1"/>
  <c r="W33" i="51"/>
  <c r="W34" i="51" s="1"/>
  <c r="W19" i="51"/>
  <c r="W20" i="51" s="1"/>
  <c r="W27" i="51"/>
  <c r="W28" i="51" s="1"/>
  <c r="W39" i="51"/>
  <c r="W21" i="51"/>
  <c r="W22" i="51" s="1"/>
  <c r="W25" i="51"/>
  <c r="W26" i="51" s="1"/>
  <c r="W23" i="51"/>
  <c r="W24" i="51" s="1"/>
  <c r="W45" i="51"/>
  <c r="W46" i="51" s="1"/>
  <c r="W47" i="51"/>
  <c r="W48" i="51" s="1"/>
  <c r="W17" i="51"/>
  <c r="W41" i="51"/>
  <c r="W42" i="51" s="1"/>
  <c r="W49" i="51"/>
  <c r="W43" i="51"/>
  <c r="W44" i="51" s="1"/>
  <c r="V33" i="38"/>
  <c r="V34" i="38" s="1"/>
  <c r="V23" i="38"/>
  <c r="V24" i="38" s="1"/>
  <c r="V17" i="38"/>
  <c r="V18" i="38" s="1"/>
  <c r="V21" i="38"/>
  <c r="V22" i="38" s="1"/>
  <c r="V25" i="38"/>
  <c r="V26" i="38" s="1"/>
  <c r="V27" i="38"/>
  <c r="V28" i="38" s="1"/>
  <c r="V19" i="38"/>
  <c r="V18" i="51"/>
  <c r="V31" i="51" s="1"/>
  <c r="V37" i="51" s="1"/>
  <c r="V30" i="51"/>
  <c r="V36" i="51" s="1"/>
  <c r="T18" i="55"/>
  <c r="T31" i="55" s="1"/>
  <c r="T37" i="55" s="1"/>
  <c r="T30" i="55"/>
  <c r="T36" i="55" s="1"/>
  <c r="T58" i="63"/>
  <c r="BP127" i="41" s="1"/>
  <c r="BP128" i="41" s="1"/>
  <c r="T40" i="55"/>
  <c r="T52" i="55"/>
  <c r="U50" i="51"/>
  <c r="U53" i="51" s="1"/>
  <c r="U57" i="51" s="1"/>
  <c r="U58" i="51" s="1"/>
  <c r="U50" i="63"/>
  <c r="U53" i="63" s="1"/>
  <c r="U57" i="63" s="1"/>
  <c r="U58" i="63" s="1"/>
  <c r="BQ127" i="41" s="1"/>
  <c r="V18" i="63"/>
  <c r="V31" i="63" s="1"/>
  <c r="V37" i="63" s="1"/>
  <c r="V30" i="63"/>
  <c r="V36" i="63" s="1"/>
  <c r="V18" i="62"/>
  <c r="V31" i="62" s="1"/>
  <c r="V37" i="62" s="1"/>
  <c r="V30" i="62"/>
  <c r="V36" i="62" s="1"/>
  <c r="V40" i="51"/>
  <c r="V52" i="51"/>
  <c r="V40" i="63"/>
  <c r="V52" i="63"/>
  <c r="V40" i="62"/>
  <c r="V52" i="62"/>
  <c r="U50" i="62"/>
  <c r="U53" i="62" s="1"/>
  <c r="U57" i="62" s="1"/>
  <c r="V15" i="55"/>
  <c r="U33" i="55"/>
  <c r="U34" i="55" s="1"/>
  <c r="U19" i="55"/>
  <c r="U20" i="55" s="1"/>
  <c r="U27" i="55"/>
  <c r="U28" i="55" s="1"/>
  <c r="U41" i="55"/>
  <c r="U42" i="55" s="1"/>
  <c r="U21" i="55"/>
  <c r="U22" i="55" s="1"/>
  <c r="U17" i="55"/>
  <c r="U43" i="55"/>
  <c r="U44" i="55" s="1"/>
  <c r="U47" i="55"/>
  <c r="U48" i="55" s="1"/>
  <c r="U23" i="55"/>
  <c r="U24" i="55" s="1"/>
  <c r="U45" i="55"/>
  <c r="U46" i="55" s="1"/>
  <c r="U39" i="55"/>
  <c r="U25" i="55"/>
  <c r="U26" i="55" s="1"/>
  <c r="U49" i="55"/>
  <c r="S58" i="38"/>
  <c r="BO95" i="41"/>
  <c r="BO96" i="41" s="1"/>
  <c r="W15" i="38"/>
  <c r="V39" i="38"/>
  <c r="V41" i="38"/>
  <c r="V42" i="38" s="1"/>
  <c r="V43" i="38"/>
  <c r="V44" i="38" s="1"/>
  <c r="V45" i="38"/>
  <c r="V46" i="38" s="1"/>
  <c r="V47" i="38"/>
  <c r="V48" i="38" s="1"/>
  <c r="V49" i="38"/>
  <c r="U30" i="38"/>
  <c r="U36" i="38" s="1"/>
  <c r="U20" i="38"/>
  <c r="U31" i="38" s="1"/>
  <c r="U37" i="38" s="1"/>
  <c r="U40" i="38"/>
  <c r="U52" i="38"/>
  <c r="X15" i="63"/>
  <c r="X15" i="62"/>
  <c r="X15" i="51"/>
  <c r="T37" i="66"/>
  <c r="BK111" i="41"/>
  <c r="BK112" i="41" s="1"/>
  <c r="BL112" i="41" s="1"/>
  <c r="BK99" i="41"/>
  <c r="BK100" i="41" s="1"/>
  <c r="BL100" i="41" s="1"/>
  <c r="BM100" i="41" s="1"/>
  <c r="BN100" i="41" s="1"/>
  <c r="BQ97" i="41" l="1"/>
  <c r="BM112" i="41"/>
  <c r="BO107" i="41"/>
  <c r="BO108" i="41" s="1"/>
  <c r="BO119" i="41"/>
  <c r="BO120" i="41" s="1"/>
  <c r="BQ109" i="41"/>
  <c r="BQ121" i="41"/>
  <c r="BQ122" i="41" s="1"/>
  <c r="BP113" i="41"/>
  <c r="BP114" i="41" s="1"/>
  <c r="BP125" i="41"/>
  <c r="BP126" i="41" s="1"/>
  <c r="BN111" i="41"/>
  <c r="BN123" i="41"/>
  <c r="BN124" i="41" s="1"/>
  <c r="BQ128" i="41"/>
  <c r="U53" i="38"/>
  <c r="U57" i="38" s="1"/>
  <c r="BQ95" i="41" s="1"/>
  <c r="V50" i="51"/>
  <c r="V53" i="51" s="1"/>
  <c r="V57" i="51" s="1"/>
  <c r="V50" i="38"/>
  <c r="V50" i="62"/>
  <c r="V53" i="62" s="1"/>
  <c r="V57" i="62" s="1"/>
  <c r="U58" i="62"/>
  <c r="BQ101" i="41"/>
  <c r="BQ102" i="41" s="1"/>
  <c r="U30" i="55"/>
  <c r="U36" i="55" s="1"/>
  <c r="U18" i="55"/>
  <c r="U31" i="55" s="1"/>
  <c r="U37" i="55" s="1"/>
  <c r="T50" i="55"/>
  <c r="W40" i="63"/>
  <c r="W52" i="63"/>
  <c r="W40" i="51"/>
  <c r="W52" i="51"/>
  <c r="X33" i="63"/>
  <c r="X34" i="63" s="1"/>
  <c r="X17" i="63"/>
  <c r="X49" i="63"/>
  <c r="X39" i="63"/>
  <c r="X19" i="63"/>
  <c r="X20" i="63" s="1"/>
  <c r="X41" i="63"/>
  <c r="X42" i="63" s="1"/>
  <c r="X45" i="63"/>
  <c r="X46" i="63" s="1"/>
  <c r="X25" i="63"/>
  <c r="X26" i="63" s="1"/>
  <c r="X43" i="63"/>
  <c r="X44" i="63" s="1"/>
  <c r="X47" i="63"/>
  <c r="X48" i="63" s="1"/>
  <c r="X21" i="63"/>
  <c r="X22" i="63" s="1"/>
  <c r="X23" i="63"/>
  <c r="X24" i="63" s="1"/>
  <c r="X27" i="63"/>
  <c r="X28" i="63" s="1"/>
  <c r="X33" i="51"/>
  <c r="X34" i="51" s="1"/>
  <c r="X19" i="51"/>
  <c r="X20" i="51" s="1"/>
  <c r="X27" i="51"/>
  <c r="X28" i="51" s="1"/>
  <c r="X17" i="51"/>
  <c r="X25" i="51"/>
  <c r="X26" i="51" s="1"/>
  <c r="X41" i="51"/>
  <c r="X42" i="51" s="1"/>
  <c r="X43" i="51"/>
  <c r="X44" i="51" s="1"/>
  <c r="X47" i="51"/>
  <c r="X48" i="51" s="1"/>
  <c r="X39" i="51"/>
  <c r="X45" i="51"/>
  <c r="X46" i="51" s="1"/>
  <c r="X49" i="51"/>
  <c r="X21" i="51"/>
  <c r="X22" i="51" s="1"/>
  <c r="X23" i="51"/>
  <c r="X24" i="51" s="1"/>
  <c r="W15" i="55"/>
  <c r="V33" i="55"/>
  <c r="V34" i="55" s="1"/>
  <c r="V27" i="55"/>
  <c r="V28" i="55" s="1"/>
  <c r="V19" i="55"/>
  <c r="V20" i="55" s="1"/>
  <c r="V45" i="55"/>
  <c r="V46" i="55" s="1"/>
  <c r="V17" i="55"/>
  <c r="V25" i="55"/>
  <c r="V26" i="55" s="1"/>
  <c r="V21" i="55"/>
  <c r="V22" i="55" s="1"/>
  <c r="V49" i="55"/>
  <c r="V47" i="55"/>
  <c r="V48" i="55" s="1"/>
  <c r="V39" i="55"/>
  <c r="V43" i="55"/>
  <c r="V44" i="55" s="1"/>
  <c r="V23" i="55"/>
  <c r="V24" i="55" s="1"/>
  <c r="V41" i="55"/>
  <c r="V42" i="55" s="1"/>
  <c r="W18" i="62"/>
  <c r="W31" i="62" s="1"/>
  <c r="W37" i="62" s="1"/>
  <c r="W30" i="62"/>
  <c r="W36" i="62" s="1"/>
  <c r="W33" i="38"/>
  <c r="W34" i="38" s="1"/>
  <c r="W21" i="38"/>
  <c r="W22" i="38" s="1"/>
  <c r="W17" i="38"/>
  <c r="W18" i="38" s="1"/>
  <c r="W25" i="38"/>
  <c r="W26" i="38" s="1"/>
  <c r="W23" i="38"/>
  <c r="W24" i="38" s="1"/>
  <c r="W19" i="38"/>
  <c r="W27" i="38"/>
  <c r="W28" i="38" s="1"/>
  <c r="X33" i="62"/>
  <c r="X34" i="62" s="1"/>
  <c r="X19" i="62"/>
  <c r="X20" i="62" s="1"/>
  <c r="X27" i="62"/>
  <c r="X28" i="62" s="1"/>
  <c r="X17" i="62"/>
  <c r="X45" i="62"/>
  <c r="X46" i="62" s="1"/>
  <c r="X47" i="62"/>
  <c r="X48" i="62" s="1"/>
  <c r="X23" i="62"/>
  <c r="X24" i="62" s="1"/>
  <c r="X43" i="62"/>
  <c r="X44" i="62" s="1"/>
  <c r="X25" i="62"/>
  <c r="X26" i="62" s="1"/>
  <c r="X49" i="62"/>
  <c r="X41" i="62"/>
  <c r="X42" i="62" s="1"/>
  <c r="X21" i="62"/>
  <c r="X22" i="62" s="1"/>
  <c r="X39" i="62"/>
  <c r="U40" i="55"/>
  <c r="U52" i="55"/>
  <c r="V50" i="63"/>
  <c r="V53" i="63" s="1"/>
  <c r="V57" i="63" s="1"/>
  <c r="S58" i="55"/>
  <c r="BO99" i="41"/>
  <c r="BO100" i="41" s="1"/>
  <c r="T53" i="55"/>
  <c r="T57" i="55" s="1"/>
  <c r="W18" i="51"/>
  <c r="W31" i="51" s="1"/>
  <c r="W37" i="51" s="1"/>
  <c r="W30" i="51"/>
  <c r="W36" i="51" s="1"/>
  <c r="W18" i="63"/>
  <c r="W31" i="63" s="1"/>
  <c r="W37" i="63" s="1"/>
  <c r="W30" i="63"/>
  <c r="W36" i="63" s="1"/>
  <c r="W40" i="62"/>
  <c r="W52" i="62"/>
  <c r="V40" i="38"/>
  <c r="V52" i="38"/>
  <c r="T58" i="38"/>
  <c r="BP95" i="41"/>
  <c r="BP96" i="41" s="1"/>
  <c r="X15" i="38"/>
  <c r="W43" i="38"/>
  <c r="W44" i="38" s="1"/>
  <c r="W45" i="38"/>
  <c r="W46" i="38" s="1"/>
  <c r="W47" i="38"/>
  <c r="W48" i="38" s="1"/>
  <c r="W49" i="38"/>
  <c r="W39" i="38"/>
  <c r="W41" i="38"/>
  <c r="W42" i="38" s="1"/>
  <c r="V30" i="38"/>
  <c r="V36" i="38" s="1"/>
  <c r="V20" i="38"/>
  <c r="V31" i="38" s="1"/>
  <c r="V37" i="38" s="1"/>
  <c r="Y15" i="51"/>
  <c r="Y15" i="63"/>
  <c r="Y15" i="62"/>
  <c r="BQ96" i="41" l="1"/>
  <c r="U50" i="55"/>
  <c r="U53" i="55" s="1"/>
  <c r="U57" i="55" s="1"/>
  <c r="U58" i="55" s="1"/>
  <c r="BN112" i="41"/>
  <c r="V53" i="38"/>
  <c r="V57" i="38" s="1"/>
  <c r="BQ113" i="41"/>
  <c r="BQ114" i="41" s="1"/>
  <c r="BQ125" i="41"/>
  <c r="BQ126" i="41" s="1"/>
  <c r="BP107" i="41"/>
  <c r="BP108" i="41" s="1"/>
  <c r="BP119" i="41"/>
  <c r="BP120" i="41" s="1"/>
  <c r="BO111" i="41"/>
  <c r="BO123" i="41"/>
  <c r="BO124" i="41" s="1"/>
  <c r="V58" i="51"/>
  <c r="BR97" i="41"/>
  <c r="V58" i="62"/>
  <c r="BR101" i="41"/>
  <c r="BR102" i="41" s="1"/>
  <c r="W50" i="38"/>
  <c r="V58" i="63"/>
  <c r="BR127" i="41" s="1"/>
  <c r="BR128" i="41" s="1"/>
  <c r="X40" i="62"/>
  <c r="X52" i="62"/>
  <c r="X40" i="51"/>
  <c r="X52" i="51"/>
  <c r="X40" i="63"/>
  <c r="X52" i="63"/>
  <c r="Y33" i="63"/>
  <c r="Y34" i="63" s="1"/>
  <c r="Y41" i="63"/>
  <c r="Y42" i="63" s="1"/>
  <c r="Y45" i="63"/>
  <c r="Y46" i="63" s="1"/>
  <c r="Y39" i="63"/>
  <c r="Y43" i="63"/>
  <c r="Y44" i="63" s="1"/>
  <c r="Y47" i="63"/>
  <c r="Y48" i="63" s="1"/>
  <c r="Y25" i="63"/>
  <c r="Y26" i="63" s="1"/>
  <c r="Y17" i="63"/>
  <c r="Y21" i="63"/>
  <c r="Y22" i="63" s="1"/>
  <c r="Y27" i="63"/>
  <c r="Y28" i="63" s="1"/>
  <c r="Y49" i="63"/>
  <c r="Y23" i="63"/>
  <c r="Y24" i="63" s="1"/>
  <c r="Y19" i="63"/>
  <c r="Y20" i="63" s="1"/>
  <c r="Y33" i="62"/>
  <c r="Y34" i="62" s="1"/>
  <c r="Y27" i="62"/>
  <c r="Y28" i="62" s="1"/>
  <c r="Y19" i="62"/>
  <c r="Y20" i="62" s="1"/>
  <c r="Y49" i="62"/>
  <c r="Y47" i="62"/>
  <c r="Y48" i="62" s="1"/>
  <c r="Y23" i="62"/>
  <c r="Y24" i="62" s="1"/>
  <c r="Y25" i="62"/>
  <c r="Y26" i="62" s="1"/>
  <c r="Y41" i="62"/>
  <c r="Y42" i="62" s="1"/>
  <c r="Y43" i="62"/>
  <c r="Y44" i="62" s="1"/>
  <c r="Y45" i="62"/>
  <c r="Y46" i="62" s="1"/>
  <c r="Y17" i="62"/>
  <c r="Y21" i="62"/>
  <c r="Y22" i="62" s="1"/>
  <c r="Y39" i="62"/>
  <c r="Y33" i="51"/>
  <c r="Y34" i="51" s="1"/>
  <c r="Y19" i="51"/>
  <c r="Y20" i="51" s="1"/>
  <c r="Y27" i="51"/>
  <c r="Y28" i="51" s="1"/>
  <c r="Y23" i="51"/>
  <c r="Y24" i="51" s="1"/>
  <c r="Y39" i="51"/>
  <c r="Y45" i="51"/>
  <c r="Y46" i="51" s="1"/>
  <c r="Y21" i="51"/>
  <c r="Y22" i="51" s="1"/>
  <c r="Y49" i="51"/>
  <c r="Y47" i="51"/>
  <c r="Y48" i="51" s="1"/>
  <c r="Y41" i="51"/>
  <c r="Y42" i="51" s="1"/>
  <c r="Y43" i="51"/>
  <c r="Y44" i="51" s="1"/>
  <c r="Y25" i="51"/>
  <c r="Y26" i="51" s="1"/>
  <c r="Y17" i="51"/>
  <c r="X18" i="62"/>
  <c r="X31" i="62" s="1"/>
  <c r="X37" i="62" s="1"/>
  <c r="X30" i="62"/>
  <c r="X36" i="62" s="1"/>
  <c r="V40" i="55"/>
  <c r="V52" i="55"/>
  <c r="X18" i="51"/>
  <c r="X31" i="51" s="1"/>
  <c r="X37" i="51" s="1"/>
  <c r="X30" i="51"/>
  <c r="X36" i="51" s="1"/>
  <c r="W50" i="62"/>
  <c r="W53" i="62" s="1"/>
  <c r="W57" i="62" s="1"/>
  <c r="BS101" i="41" s="1"/>
  <c r="X33" i="38"/>
  <c r="X34" i="38" s="1"/>
  <c r="X21" i="38"/>
  <c r="X22" i="38" s="1"/>
  <c r="X25" i="38"/>
  <c r="X26" i="38" s="1"/>
  <c r="X23" i="38"/>
  <c r="X24" i="38" s="1"/>
  <c r="X17" i="38"/>
  <c r="X18" i="38" s="1"/>
  <c r="X27" i="38"/>
  <c r="X28" i="38" s="1"/>
  <c r="X19" i="38"/>
  <c r="T58" i="55"/>
  <c r="BP99" i="41"/>
  <c r="BP100" i="41" s="1"/>
  <c r="V18" i="55"/>
  <c r="V31" i="55" s="1"/>
  <c r="V37" i="55" s="1"/>
  <c r="V30" i="55"/>
  <c r="V36" i="55" s="1"/>
  <c r="X18" i="63"/>
  <c r="X31" i="63" s="1"/>
  <c r="X37" i="63" s="1"/>
  <c r="X30" i="63"/>
  <c r="X36" i="63" s="1"/>
  <c r="W50" i="51"/>
  <c r="W53" i="51" s="1"/>
  <c r="W57" i="51" s="1"/>
  <c r="BS97" i="41" s="1"/>
  <c r="W50" i="63"/>
  <c r="X15" i="55"/>
  <c r="W33" i="55"/>
  <c r="W34" i="55" s="1"/>
  <c r="W27" i="55"/>
  <c r="W28" i="55" s="1"/>
  <c r="W19" i="55"/>
  <c r="W20" i="55" s="1"/>
  <c r="W17" i="55"/>
  <c r="W23" i="55"/>
  <c r="W24" i="55" s="1"/>
  <c r="W41" i="55"/>
  <c r="W42" i="55" s="1"/>
  <c r="W45" i="55"/>
  <c r="W46" i="55" s="1"/>
  <c r="W25" i="55"/>
  <c r="W26" i="55" s="1"/>
  <c r="W43" i="55"/>
  <c r="W44" i="55" s="1"/>
  <c r="W39" i="55"/>
  <c r="W49" i="55"/>
  <c r="W21" i="55"/>
  <c r="W22" i="55" s="1"/>
  <c r="W47" i="55"/>
  <c r="W48" i="55" s="1"/>
  <c r="W53" i="63"/>
  <c r="W57" i="63" s="1"/>
  <c r="W58" i="63" s="1"/>
  <c r="BS127" i="41" s="1"/>
  <c r="U58" i="38"/>
  <c r="Y15" i="38"/>
  <c r="X41" i="38"/>
  <c r="X42" i="38" s="1"/>
  <c r="X39" i="38"/>
  <c r="X43" i="38"/>
  <c r="X44" i="38" s="1"/>
  <c r="X47" i="38"/>
  <c r="X48" i="38" s="1"/>
  <c r="X45" i="38"/>
  <c r="X46" i="38" s="1"/>
  <c r="X49" i="38"/>
  <c r="W40" i="38"/>
  <c r="W52" i="38"/>
  <c r="W30" i="38"/>
  <c r="W36" i="38" s="1"/>
  <c r="W20" i="38"/>
  <c r="W31" i="38" s="1"/>
  <c r="W37" i="38" s="1"/>
  <c r="Z15" i="51"/>
  <c r="Z15" i="62"/>
  <c r="Z15" i="63"/>
  <c r="BS102" i="41" l="1"/>
  <c r="BO112" i="41"/>
  <c r="V50" i="55"/>
  <c r="V53" i="55" s="1"/>
  <c r="V57" i="55" s="1"/>
  <c r="X50" i="62"/>
  <c r="X53" i="62" s="1"/>
  <c r="X57" i="62" s="1"/>
  <c r="BQ99" i="41"/>
  <c r="BQ100" i="41" s="1"/>
  <c r="BS128" i="41"/>
  <c r="BP111" i="41"/>
  <c r="BP123" i="41"/>
  <c r="BP124" i="41" s="1"/>
  <c r="BR109" i="41"/>
  <c r="BR121" i="41"/>
  <c r="BR122" i="41" s="1"/>
  <c r="BR113" i="41"/>
  <c r="BR114" i="41" s="1"/>
  <c r="BR125" i="41"/>
  <c r="BR126" i="41" s="1"/>
  <c r="BQ107" i="41"/>
  <c r="BQ108" i="41" s="1"/>
  <c r="BQ119" i="41"/>
  <c r="BQ120" i="41" s="1"/>
  <c r="BQ111" i="41"/>
  <c r="BQ123" i="41"/>
  <c r="X50" i="38"/>
  <c r="W53" i="38"/>
  <c r="W57" i="38" s="1"/>
  <c r="X50" i="51"/>
  <c r="X53" i="51" s="1"/>
  <c r="X57" i="51" s="1"/>
  <c r="X58" i="51" s="1"/>
  <c r="BT121" i="41" s="1"/>
  <c r="W40" i="55"/>
  <c r="W52" i="55"/>
  <c r="Y18" i="62"/>
  <c r="Y31" i="62" s="1"/>
  <c r="Y37" i="62" s="1"/>
  <c r="Y30" i="62"/>
  <c r="Y36" i="62" s="1"/>
  <c r="Y18" i="63"/>
  <c r="Y31" i="63" s="1"/>
  <c r="Y37" i="63" s="1"/>
  <c r="Y30" i="63"/>
  <c r="Y36" i="63" s="1"/>
  <c r="Y40" i="63"/>
  <c r="Y52" i="63"/>
  <c r="Y33" i="38"/>
  <c r="Y34" i="38" s="1"/>
  <c r="Y25" i="38"/>
  <c r="Y26" i="38" s="1"/>
  <c r="Y17" i="38"/>
  <c r="Y18" i="38" s="1"/>
  <c r="Y23" i="38"/>
  <c r="Y24" i="38" s="1"/>
  <c r="Y21" i="38"/>
  <c r="Y22" i="38" s="1"/>
  <c r="Y19" i="38"/>
  <c r="Y27" i="38"/>
  <c r="Y28" i="38" s="1"/>
  <c r="W58" i="62"/>
  <c r="Y18" i="51"/>
  <c r="Y31" i="51" s="1"/>
  <c r="Y37" i="51" s="1"/>
  <c r="Y30" i="51"/>
  <c r="Y36" i="51" s="1"/>
  <c r="Y40" i="51"/>
  <c r="Y52" i="51"/>
  <c r="Y50" i="63"/>
  <c r="Z33" i="62"/>
  <c r="Z34" i="62" s="1"/>
  <c r="Z27" i="62"/>
  <c r="Z28" i="62" s="1"/>
  <c r="Z19" i="62"/>
  <c r="Z20" i="62" s="1"/>
  <c r="Z25" i="62"/>
  <c r="Z26" i="62" s="1"/>
  <c r="Z49" i="62"/>
  <c r="Z17" i="62"/>
  <c r="Z43" i="62"/>
  <c r="Z44" i="62" s="1"/>
  <c r="Z23" i="62"/>
  <c r="Z24" i="62" s="1"/>
  <c r="Z45" i="62"/>
  <c r="Z46" i="62" s="1"/>
  <c r="Z47" i="62"/>
  <c r="Z48" i="62" s="1"/>
  <c r="Z41" i="62"/>
  <c r="Z42" i="62" s="1"/>
  <c r="Z39" i="62"/>
  <c r="Z21" i="62"/>
  <c r="Z22" i="62" s="1"/>
  <c r="Z33" i="63"/>
  <c r="Z34" i="63" s="1"/>
  <c r="Z49" i="63"/>
  <c r="Z17" i="63"/>
  <c r="Z23" i="63"/>
  <c r="Z24" i="63" s="1"/>
  <c r="Z41" i="63"/>
  <c r="Z42" i="63" s="1"/>
  <c r="Z45" i="63"/>
  <c r="Z46" i="63" s="1"/>
  <c r="Z39" i="63"/>
  <c r="Z21" i="63"/>
  <c r="Z22" i="63" s="1"/>
  <c r="Z47" i="63"/>
  <c r="Z48" i="63" s="1"/>
  <c r="Z43" i="63"/>
  <c r="Z44" i="63" s="1"/>
  <c r="Z25" i="63"/>
  <c r="Z26" i="63" s="1"/>
  <c r="Z27" i="63"/>
  <c r="Z28" i="63" s="1"/>
  <c r="Z19" i="63"/>
  <c r="Z20" i="63" s="1"/>
  <c r="Z33" i="51"/>
  <c r="Z34" i="51" s="1"/>
  <c r="Z19" i="51"/>
  <c r="Z20" i="51" s="1"/>
  <c r="Z27" i="51"/>
  <c r="Z28" i="51" s="1"/>
  <c r="Z43" i="51"/>
  <c r="Z44" i="51" s="1"/>
  <c r="Z49" i="51"/>
  <c r="Z39" i="51"/>
  <c r="Z45" i="51"/>
  <c r="Z46" i="51" s="1"/>
  <c r="Z47" i="51"/>
  <c r="Z48" i="51" s="1"/>
  <c r="Z17" i="51"/>
  <c r="Z41" i="51"/>
  <c r="Z42" i="51" s="1"/>
  <c r="Z25" i="51"/>
  <c r="Z26" i="51" s="1"/>
  <c r="Z23" i="51"/>
  <c r="Z24" i="51" s="1"/>
  <c r="Z21" i="51"/>
  <c r="Z22" i="51" s="1"/>
  <c r="W30" i="55"/>
  <c r="W36" i="55" s="1"/>
  <c r="W18" i="55"/>
  <c r="W31" i="55" s="1"/>
  <c r="W37" i="55" s="1"/>
  <c r="Y15" i="55"/>
  <c r="X33" i="55"/>
  <c r="X34" i="55" s="1"/>
  <c r="X19" i="55"/>
  <c r="X20" i="55" s="1"/>
  <c r="X27" i="55"/>
  <c r="X28" i="55" s="1"/>
  <c r="X45" i="55"/>
  <c r="X46" i="55" s="1"/>
  <c r="X49" i="55"/>
  <c r="X41" i="55"/>
  <c r="X42" i="55" s="1"/>
  <c r="X25" i="55"/>
  <c r="X26" i="55" s="1"/>
  <c r="X39" i="55"/>
  <c r="X47" i="55"/>
  <c r="X48" i="55" s="1"/>
  <c r="X43" i="55"/>
  <c r="X44" i="55" s="1"/>
  <c r="X17" i="55"/>
  <c r="X23" i="55"/>
  <c r="X24" i="55" s="1"/>
  <c r="X21" i="55"/>
  <c r="X22" i="55" s="1"/>
  <c r="W58" i="51"/>
  <c r="X50" i="63"/>
  <c r="X53" i="63" s="1"/>
  <c r="X57" i="63" s="1"/>
  <c r="X58" i="63" s="1"/>
  <c r="BT127" i="41" s="1"/>
  <c r="BT128" i="41" s="1"/>
  <c r="Y40" i="62"/>
  <c r="Y52" i="62"/>
  <c r="V58" i="38"/>
  <c r="BR95" i="41"/>
  <c r="BR96" i="41" s="1"/>
  <c r="X40" i="38"/>
  <c r="X52" i="38"/>
  <c r="Z15" i="38"/>
  <c r="Y43" i="38"/>
  <c r="Y44" i="38" s="1"/>
  <c r="Y45" i="38"/>
  <c r="Y46" i="38" s="1"/>
  <c r="Y47" i="38"/>
  <c r="Y48" i="38" s="1"/>
  <c r="Y41" i="38"/>
  <c r="Y42" i="38" s="1"/>
  <c r="Y39" i="38"/>
  <c r="Y49" i="38"/>
  <c r="X30" i="38"/>
  <c r="X36" i="38" s="1"/>
  <c r="X20" i="38"/>
  <c r="X31" i="38" s="1"/>
  <c r="X37" i="38" s="1"/>
  <c r="AA15" i="63"/>
  <c r="AA15" i="62"/>
  <c r="AA15" i="51"/>
  <c r="X53" i="38" l="1"/>
  <c r="X57" i="38" s="1"/>
  <c r="BP112" i="41"/>
  <c r="BQ112" i="41" s="1"/>
  <c r="W50" i="55"/>
  <c r="W53" i="55" s="1"/>
  <c r="W57" i="55" s="1"/>
  <c r="Y50" i="51"/>
  <c r="Y53" i="51" s="1"/>
  <c r="X58" i="62"/>
  <c r="BT101" i="41"/>
  <c r="BT102" i="41" s="1"/>
  <c r="V58" i="55"/>
  <c r="BR123" i="41" s="1"/>
  <c r="BR99" i="41"/>
  <c r="BR100" i="41" s="1"/>
  <c r="Y50" i="62"/>
  <c r="BQ124" i="41"/>
  <c r="BT109" i="41"/>
  <c r="Y57" i="51"/>
  <c r="Y58" i="51" s="1"/>
  <c r="BR107" i="41"/>
  <c r="BR108" i="41" s="1"/>
  <c r="BR119" i="41"/>
  <c r="BR120" i="41" s="1"/>
  <c r="BS113" i="41"/>
  <c r="BS114" i="41" s="1"/>
  <c r="BS125" i="41"/>
  <c r="BS126" i="41" s="1"/>
  <c r="BS109" i="41"/>
  <c r="BS121" i="41"/>
  <c r="BS122" i="41" s="1"/>
  <c r="BT122" i="41" s="1"/>
  <c r="Y50" i="38"/>
  <c r="BT97" i="41"/>
  <c r="X40" i="55"/>
  <c r="X52" i="55"/>
  <c r="Z15" i="55"/>
  <c r="Y33" i="55"/>
  <c r="Y34" i="55" s="1"/>
  <c r="Y19" i="55"/>
  <c r="Y20" i="55" s="1"/>
  <c r="Y27" i="55"/>
  <c r="Y28" i="55" s="1"/>
  <c r="Y41" i="55"/>
  <c r="Y42" i="55" s="1"/>
  <c r="Y21" i="55"/>
  <c r="Y22" i="55" s="1"/>
  <c r="Y17" i="55"/>
  <c r="Y45" i="55"/>
  <c r="Y46" i="55" s="1"/>
  <c r="Y43" i="55"/>
  <c r="Y44" i="55" s="1"/>
  <c r="Y47" i="55"/>
  <c r="Y48" i="55" s="1"/>
  <c r="Y39" i="55"/>
  <c r="Y23" i="55"/>
  <c r="Y24" i="55" s="1"/>
  <c r="Y49" i="55"/>
  <c r="Y25" i="55"/>
  <c r="Y26" i="55" s="1"/>
  <c r="Z30" i="62"/>
  <c r="Z36" i="62" s="1"/>
  <c r="Z18" i="62"/>
  <c r="Z31" i="62" s="1"/>
  <c r="Z37" i="62" s="1"/>
  <c r="AA33" i="51"/>
  <c r="AA34" i="51" s="1"/>
  <c r="AA19" i="51"/>
  <c r="AA20" i="51" s="1"/>
  <c r="AA27" i="51"/>
  <c r="AA28" i="51" s="1"/>
  <c r="AA49" i="51"/>
  <c r="AA21" i="51"/>
  <c r="AA22" i="51" s="1"/>
  <c r="AA17" i="51"/>
  <c r="AA23" i="51"/>
  <c r="AA24" i="51" s="1"/>
  <c r="AA39" i="51"/>
  <c r="AA45" i="51"/>
  <c r="AA46" i="51" s="1"/>
  <c r="AA43" i="51"/>
  <c r="AA44" i="51" s="1"/>
  <c r="AA47" i="51"/>
  <c r="AA48" i="51" s="1"/>
  <c r="AA41" i="51"/>
  <c r="AA42" i="51" s="1"/>
  <c r="AA25" i="51"/>
  <c r="AA26" i="51" s="1"/>
  <c r="AA33" i="63"/>
  <c r="AA34" i="63" s="1"/>
  <c r="AA39" i="63"/>
  <c r="AA43" i="63"/>
  <c r="AA44" i="63" s="1"/>
  <c r="AA47" i="63"/>
  <c r="AA48" i="63" s="1"/>
  <c r="AA41" i="63"/>
  <c r="AA42" i="63" s="1"/>
  <c r="AA45" i="63"/>
  <c r="AA46" i="63" s="1"/>
  <c r="AA21" i="63"/>
  <c r="AA22" i="63" s="1"/>
  <c r="AA23" i="63"/>
  <c r="AA24" i="63" s="1"/>
  <c r="AA49" i="63"/>
  <c r="AA17" i="63"/>
  <c r="AA25" i="63"/>
  <c r="AA26" i="63" s="1"/>
  <c r="AA27" i="63"/>
  <c r="AA28" i="63" s="1"/>
  <c r="AA19" i="63"/>
  <c r="AA20" i="63" s="1"/>
  <c r="Y53" i="62"/>
  <c r="Y57" i="62" s="1"/>
  <c r="BU101" i="41" s="1"/>
  <c r="X30" i="55"/>
  <c r="X36" i="55" s="1"/>
  <c r="X18" i="55"/>
  <c r="X31" i="55" s="1"/>
  <c r="X37" i="55" s="1"/>
  <c r="AA33" i="62"/>
  <c r="AA34" i="62" s="1"/>
  <c r="AA19" i="62"/>
  <c r="AA20" i="62" s="1"/>
  <c r="AA27" i="62"/>
  <c r="AA28" i="62" s="1"/>
  <c r="AA49" i="62"/>
  <c r="AA47" i="62"/>
  <c r="AA48" i="62" s="1"/>
  <c r="AA25" i="62"/>
  <c r="AA26" i="62" s="1"/>
  <c r="AA23" i="62"/>
  <c r="AA24" i="62" s="1"/>
  <c r="AA17" i="62"/>
  <c r="AA21" i="62"/>
  <c r="AA22" i="62" s="1"/>
  <c r="AA43" i="62"/>
  <c r="AA44" i="62" s="1"/>
  <c r="AA45" i="62"/>
  <c r="AA46" i="62" s="1"/>
  <c r="AA39" i="62"/>
  <c r="AA41" i="62"/>
  <c r="AA42" i="62" s="1"/>
  <c r="Z33" i="38"/>
  <c r="Z34" i="38" s="1"/>
  <c r="Z23" i="38"/>
  <c r="Z24" i="38" s="1"/>
  <c r="Z17" i="38"/>
  <c r="Z18" i="38" s="1"/>
  <c r="Z25" i="38"/>
  <c r="Z26" i="38" s="1"/>
  <c r="Z21" i="38"/>
  <c r="Z22" i="38" s="1"/>
  <c r="Z27" i="38"/>
  <c r="Z28" i="38" s="1"/>
  <c r="Z19" i="38"/>
  <c r="Z40" i="51"/>
  <c r="Z52" i="51"/>
  <c r="Z40" i="63"/>
  <c r="Z52" i="63"/>
  <c r="Z18" i="63"/>
  <c r="Z31" i="63" s="1"/>
  <c r="Z37" i="63" s="1"/>
  <c r="Z30" i="63"/>
  <c r="Z36" i="63" s="1"/>
  <c r="Z40" i="62"/>
  <c r="Z52" i="62"/>
  <c r="Y53" i="63"/>
  <c r="Y57" i="63" s="1"/>
  <c r="Z18" i="51"/>
  <c r="Z31" i="51" s="1"/>
  <c r="Z37" i="51" s="1"/>
  <c r="Z30" i="51"/>
  <c r="Z36" i="51" s="1"/>
  <c r="Y40" i="38"/>
  <c r="Y52" i="38"/>
  <c r="AA15" i="38"/>
  <c r="Z39" i="38"/>
  <c r="Z41" i="38"/>
  <c r="Z42" i="38" s="1"/>
  <c r="Z43" i="38"/>
  <c r="Z44" i="38" s="1"/>
  <c r="Z45" i="38"/>
  <c r="Z46" i="38" s="1"/>
  <c r="Z47" i="38"/>
  <c r="Z48" i="38" s="1"/>
  <c r="Z49" i="38"/>
  <c r="Y30" i="38"/>
  <c r="Y36" i="38" s="1"/>
  <c r="Y20" i="38"/>
  <c r="Y31" i="38" s="1"/>
  <c r="Y37" i="38" s="1"/>
  <c r="W58" i="38"/>
  <c r="BS95" i="41"/>
  <c r="BS96" i="41" s="1"/>
  <c r="AB15" i="51"/>
  <c r="AB15" i="63"/>
  <c r="AB15" i="62"/>
  <c r="BB109" i="41"/>
  <c r="BB110" i="41" s="1"/>
  <c r="BC110" i="41" s="1"/>
  <c r="BD110" i="41" s="1"/>
  <c r="BE110" i="41" s="1"/>
  <c r="BF110" i="41" s="1"/>
  <c r="BG110" i="41" s="1"/>
  <c r="BH110" i="41" s="1"/>
  <c r="BI110" i="41" s="1"/>
  <c r="BJ110" i="41" s="1"/>
  <c r="BK110" i="41" s="1"/>
  <c r="BL110" i="41" s="1"/>
  <c r="BM110" i="41" s="1"/>
  <c r="BN110" i="41" s="1"/>
  <c r="BO110" i="41" s="1"/>
  <c r="BP110" i="41" s="1"/>
  <c r="BQ110" i="41" s="1"/>
  <c r="BR110" i="41" s="1"/>
  <c r="M37" i="66"/>
  <c r="BB97" i="41"/>
  <c r="BB98" i="41" s="1"/>
  <c r="BC98" i="41" s="1"/>
  <c r="BD98" i="41" s="1"/>
  <c r="BE98" i="41" s="1"/>
  <c r="BF98" i="41" s="1"/>
  <c r="BG98" i="41" s="1"/>
  <c r="BH98" i="41" s="1"/>
  <c r="BI98" i="41" s="1"/>
  <c r="BJ98" i="41" s="1"/>
  <c r="BK98" i="41" s="1"/>
  <c r="BL98" i="41" s="1"/>
  <c r="BM98" i="41" s="1"/>
  <c r="BN98" i="41" s="1"/>
  <c r="BO98" i="41" s="1"/>
  <c r="BP98" i="41" s="1"/>
  <c r="BQ98" i="41" s="1"/>
  <c r="BR98" i="41" s="1"/>
  <c r="BS98" i="41" s="1"/>
  <c r="BT98" i="41" l="1"/>
  <c r="BU97" i="41"/>
  <c r="BU102" i="41"/>
  <c r="W58" i="55"/>
  <c r="BS123" i="41" s="1"/>
  <c r="BS99" i="41"/>
  <c r="BS100" i="41" s="1"/>
  <c r="Z50" i="38"/>
  <c r="Y53" i="38"/>
  <c r="Y57" i="38" s="1"/>
  <c r="Y59" i="51"/>
  <c r="M38" i="66" s="1"/>
  <c r="BR111" i="41"/>
  <c r="BR112" i="41" s="1"/>
  <c r="BT125" i="41"/>
  <c r="BT126" i="41" s="1"/>
  <c r="BT113" i="41"/>
  <c r="BT114" i="41" s="1"/>
  <c r="BS110" i="41"/>
  <c r="BT110" i="41" s="1"/>
  <c r="X50" i="55"/>
  <c r="X53" i="55" s="1"/>
  <c r="X57" i="55" s="1"/>
  <c r="BR124" i="41"/>
  <c r="Z50" i="62"/>
  <c r="Z53" i="62" s="1"/>
  <c r="Z57" i="62" s="1"/>
  <c r="BU121" i="41"/>
  <c r="BU122" i="41" s="1"/>
  <c r="BU109" i="41"/>
  <c r="BS107" i="41"/>
  <c r="BS108" i="41" s="1"/>
  <c r="BS119" i="41"/>
  <c r="BS120" i="41" s="1"/>
  <c r="BS111" i="41"/>
  <c r="Z50" i="63"/>
  <c r="Y58" i="62"/>
  <c r="Y59" i="62"/>
  <c r="AA38" i="66" s="1"/>
  <c r="AB33" i="62"/>
  <c r="AB34" i="62" s="1"/>
  <c r="AB27" i="62"/>
  <c r="AB28" i="62" s="1"/>
  <c r="AB19" i="62"/>
  <c r="AB20" i="62" s="1"/>
  <c r="AB43" i="62"/>
  <c r="AB44" i="62" s="1"/>
  <c r="AB21" i="62"/>
  <c r="AB22" i="62" s="1"/>
  <c r="AB25" i="62"/>
  <c r="AB26" i="62" s="1"/>
  <c r="AB49" i="62"/>
  <c r="AB39" i="62"/>
  <c r="AB45" i="62"/>
  <c r="AB46" i="62" s="1"/>
  <c r="AB47" i="62"/>
  <c r="AB48" i="62" s="1"/>
  <c r="AB23" i="62"/>
  <c r="AB24" i="62" s="1"/>
  <c r="AB17" i="62"/>
  <c r="AB41" i="62"/>
  <c r="AB42" i="62" s="1"/>
  <c r="AB33" i="51"/>
  <c r="AB34" i="51" s="1"/>
  <c r="AB27" i="51"/>
  <c r="AB28" i="51" s="1"/>
  <c r="AB19" i="51"/>
  <c r="AB20" i="51" s="1"/>
  <c r="AB25" i="51"/>
  <c r="AB26" i="51" s="1"/>
  <c r="AB43" i="51"/>
  <c r="AB44" i="51" s="1"/>
  <c r="AB23" i="51"/>
  <c r="AB24" i="51" s="1"/>
  <c r="AB41" i="51"/>
  <c r="AB42" i="51" s="1"/>
  <c r="AB47" i="51"/>
  <c r="AB48" i="51" s="1"/>
  <c r="AB21" i="51"/>
  <c r="AB22" i="51" s="1"/>
  <c r="AB39" i="51"/>
  <c r="AB17" i="51"/>
  <c r="AB45" i="51"/>
  <c r="AB46" i="51" s="1"/>
  <c r="AB49" i="51"/>
  <c r="AB33" i="63"/>
  <c r="AB34" i="63" s="1"/>
  <c r="AB17" i="63"/>
  <c r="AB49" i="63"/>
  <c r="AB43" i="63"/>
  <c r="AB44" i="63" s="1"/>
  <c r="AB47" i="63"/>
  <c r="AB48" i="63" s="1"/>
  <c r="AB25" i="63"/>
  <c r="AB26" i="63" s="1"/>
  <c r="AB21" i="63"/>
  <c r="AB22" i="63" s="1"/>
  <c r="AB23" i="63"/>
  <c r="AB24" i="63" s="1"/>
  <c r="AB39" i="63"/>
  <c r="AB41" i="63"/>
  <c r="AB42" i="63" s="1"/>
  <c r="AB45" i="63"/>
  <c r="AB46" i="63" s="1"/>
  <c r="AB27" i="63"/>
  <c r="AB28" i="63" s="1"/>
  <c r="AB19" i="63"/>
  <c r="AB20" i="63" s="1"/>
  <c r="Z50" i="51"/>
  <c r="Z53" i="51" s="1"/>
  <c r="Z57" i="51" s="1"/>
  <c r="Z58" i="51" s="1"/>
  <c r="BV121" i="41" s="1"/>
  <c r="AA40" i="62"/>
  <c r="AA52" i="62"/>
  <c r="AA18" i="62"/>
  <c r="AA31" i="62" s="1"/>
  <c r="AA37" i="62" s="1"/>
  <c r="AA30" i="62"/>
  <c r="AA36" i="62" s="1"/>
  <c r="AA40" i="51"/>
  <c r="AA52" i="51"/>
  <c r="Z53" i="63"/>
  <c r="Z57" i="63" s="1"/>
  <c r="Z58" i="63" s="1"/>
  <c r="BV127" i="41" s="1"/>
  <c r="AA18" i="63"/>
  <c r="AA31" i="63" s="1"/>
  <c r="AA37" i="63" s="1"/>
  <c r="AA30" i="63"/>
  <c r="AA36" i="63" s="1"/>
  <c r="AA40" i="63"/>
  <c r="AA52" i="63"/>
  <c r="Y40" i="55"/>
  <c r="Y52" i="55"/>
  <c r="Y18" i="55"/>
  <c r="Y31" i="55" s="1"/>
  <c r="Y37" i="55" s="1"/>
  <c r="Y30" i="55"/>
  <c r="Y36" i="55" s="1"/>
  <c r="AA18" i="51"/>
  <c r="AA31" i="51" s="1"/>
  <c r="AA37" i="51" s="1"/>
  <c r="AA30" i="51"/>
  <c r="AA36" i="51" s="1"/>
  <c r="AA33" i="38"/>
  <c r="AA34" i="38" s="1"/>
  <c r="AA21" i="38"/>
  <c r="AA22" i="38" s="1"/>
  <c r="AA25" i="38"/>
  <c r="AA26" i="38" s="1"/>
  <c r="AA23" i="38"/>
  <c r="AA24" i="38" s="1"/>
  <c r="AA17" i="38"/>
  <c r="AA18" i="38" s="1"/>
  <c r="AA27" i="38"/>
  <c r="AA28" i="38" s="1"/>
  <c r="AA19" i="38"/>
  <c r="Y58" i="63"/>
  <c r="BU127" i="41" s="1"/>
  <c r="BU128" i="41" s="1"/>
  <c r="Y59" i="63"/>
  <c r="AA15" i="55"/>
  <c r="Z33" i="55"/>
  <c r="Z34" i="55" s="1"/>
  <c r="Z27" i="55"/>
  <c r="Z28" i="55" s="1"/>
  <c r="Z19" i="55"/>
  <c r="Z20" i="55" s="1"/>
  <c r="Z23" i="55"/>
  <c r="Z24" i="55" s="1"/>
  <c r="Z41" i="55"/>
  <c r="Z42" i="55" s="1"/>
  <c r="Z25" i="55"/>
  <c r="Z26" i="55" s="1"/>
  <c r="Z45" i="55"/>
  <c r="Z46" i="55" s="1"/>
  <c r="Z17" i="55"/>
  <c r="Z49" i="55"/>
  <c r="Z21" i="55"/>
  <c r="Z22" i="55" s="1"/>
  <c r="Z47" i="55"/>
  <c r="Z48" i="55" s="1"/>
  <c r="Z39" i="55"/>
  <c r="Z43" i="55"/>
  <c r="Z44" i="55" s="1"/>
  <c r="Z30" i="38"/>
  <c r="Z36" i="38" s="1"/>
  <c r="Z20" i="38"/>
  <c r="Z31" i="38" s="1"/>
  <c r="Z37" i="38" s="1"/>
  <c r="Z40" i="38"/>
  <c r="Z52" i="38"/>
  <c r="X58" i="38"/>
  <c r="BT95" i="41"/>
  <c r="BT96" i="41" s="1"/>
  <c r="AB15" i="38"/>
  <c r="AA43" i="38"/>
  <c r="AA44" i="38" s="1"/>
  <c r="AA45" i="38"/>
  <c r="AA46" i="38" s="1"/>
  <c r="AA47" i="38"/>
  <c r="AA48" i="38" s="1"/>
  <c r="AA49" i="38"/>
  <c r="AA39" i="38"/>
  <c r="AA41" i="38"/>
  <c r="AA42" i="38" s="1"/>
  <c r="AC15" i="63"/>
  <c r="AC15" i="51"/>
  <c r="AC15" i="62"/>
  <c r="Z53" i="38" l="1"/>
  <c r="BS112" i="41"/>
  <c r="BU98" i="41"/>
  <c r="Y50" i="55"/>
  <c r="Y53" i="55" s="1"/>
  <c r="Y57" i="55" s="1"/>
  <c r="BS124" i="41"/>
  <c r="BV128" i="41"/>
  <c r="BU110" i="41"/>
  <c r="BV97" i="41"/>
  <c r="BV122" i="41"/>
  <c r="BV109" i="41"/>
  <c r="BU113" i="41"/>
  <c r="BU114" i="41" s="1"/>
  <c r="BU125" i="41"/>
  <c r="BU126" i="41" s="1"/>
  <c r="BT107" i="41"/>
  <c r="BT108" i="41" s="1"/>
  <c r="BT119" i="41"/>
  <c r="BT120" i="41" s="1"/>
  <c r="AA50" i="38"/>
  <c r="Z58" i="62"/>
  <c r="BV101" i="41"/>
  <c r="BV102" i="41" s="1"/>
  <c r="AC33" i="51"/>
  <c r="AC34" i="51" s="1"/>
  <c r="AC19" i="51"/>
  <c r="AC20" i="51" s="1"/>
  <c r="AC27" i="51"/>
  <c r="AC28" i="51" s="1"/>
  <c r="AC49" i="51"/>
  <c r="AC25" i="51"/>
  <c r="AC26" i="51" s="1"/>
  <c r="AC17" i="51"/>
  <c r="AC39" i="51"/>
  <c r="AC43" i="51"/>
  <c r="AC44" i="51" s="1"/>
  <c r="AC41" i="51"/>
  <c r="AC42" i="51" s="1"/>
  <c r="AC21" i="51"/>
  <c r="AC22" i="51" s="1"/>
  <c r="AC23" i="51"/>
  <c r="AC24" i="51" s="1"/>
  <c r="AC47" i="51"/>
  <c r="AC48" i="51" s="1"/>
  <c r="AC45" i="51"/>
  <c r="AC46" i="51" s="1"/>
  <c r="AA50" i="51"/>
  <c r="AA53" i="51" s="1"/>
  <c r="AA57" i="51" s="1"/>
  <c r="AA58" i="51" s="1"/>
  <c r="AB18" i="63"/>
  <c r="AB31" i="63" s="1"/>
  <c r="AB37" i="63" s="1"/>
  <c r="AB30" i="63"/>
  <c r="AB36" i="63" s="1"/>
  <c r="AB18" i="51"/>
  <c r="AB31" i="51" s="1"/>
  <c r="AB37" i="51" s="1"/>
  <c r="AB30" i="51"/>
  <c r="AB36" i="51" s="1"/>
  <c r="AB18" i="62"/>
  <c r="AB31" i="62" s="1"/>
  <c r="AB37" i="62" s="1"/>
  <c r="AB30" i="62"/>
  <c r="AB36" i="62" s="1"/>
  <c r="AB40" i="62"/>
  <c r="AB52" i="62"/>
  <c r="AB33" i="38"/>
  <c r="AB34" i="38" s="1"/>
  <c r="AB21" i="38"/>
  <c r="AB22" i="38" s="1"/>
  <c r="AB25" i="38"/>
  <c r="AB26" i="38" s="1"/>
  <c r="AB23" i="38"/>
  <c r="AB24" i="38" s="1"/>
  <c r="AB17" i="38"/>
  <c r="AB18" i="38" s="1"/>
  <c r="AB19" i="38"/>
  <c r="AB27" i="38"/>
  <c r="AB28" i="38" s="1"/>
  <c r="X58" i="55"/>
  <c r="BT99" i="41"/>
  <c r="BT100" i="41" s="1"/>
  <c r="AB40" i="63"/>
  <c r="AB52" i="63"/>
  <c r="AB40" i="51"/>
  <c r="AB52" i="51"/>
  <c r="AC33" i="63"/>
  <c r="AC34" i="63" s="1"/>
  <c r="AC41" i="63"/>
  <c r="AC42" i="63" s="1"/>
  <c r="AC45" i="63"/>
  <c r="AC46" i="63" s="1"/>
  <c r="AC39" i="63"/>
  <c r="AC43" i="63"/>
  <c r="AC44" i="63" s="1"/>
  <c r="AC47" i="63"/>
  <c r="AC48" i="63" s="1"/>
  <c r="AC25" i="63"/>
  <c r="AC26" i="63" s="1"/>
  <c r="AC17" i="63"/>
  <c r="AC21" i="63"/>
  <c r="AC22" i="63" s="1"/>
  <c r="AC23" i="63"/>
  <c r="AC24" i="63" s="1"/>
  <c r="AC49" i="63"/>
  <c r="AC19" i="63"/>
  <c r="AC20" i="63" s="1"/>
  <c r="AC27" i="63"/>
  <c r="AC28" i="63" s="1"/>
  <c r="AC33" i="62"/>
  <c r="AC34" i="62" s="1"/>
  <c r="AC19" i="62"/>
  <c r="AC20" i="62" s="1"/>
  <c r="AC27" i="62"/>
  <c r="AC28" i="62" s="1"/>
  <c r="AC17" i="62"/>
  <c r="AC43" i="62"/>
  <c r="AC44" i="62" s="1"/>
  <c r="AC21" i="62"/>
  <c r="AC22" i="62" s="1"/>
  <c r="AC47" i="62"/>
  <c r="AC48" i="62" s="1"/>
  <c r="AC23" i="62"/>
  <c r="AC24" i="62" s="1"/>
  <c r="AC39" i="62"/>
  <c r="AC49" i="62"/>
  <c r="AC25" i="62"/>
  <c r="AC26" i="62" s="1"/>
  <c r="AC45" i="62"/>
  <c r="AC46" i="62" s="1"/>
  <c r="AC41" i="62"/>
  <c r="AC42" i="62" s="1"/>
  <c r="Z40" i="55"/>
  <c r="Z52" i="55"/>
  <c r="Z18" i="55"/>
  <c r="Z31" i="55" s="1"/>
  <c r="Z37" i="55" s="1"/>
  <c r="Z30" i="55"/>
  <c r="Z36" i="55" s="1"/>
  <c r="AB15" i="55"/>
  <c r="AA33" i="55"/>
  <c r="AA34" i="55" s="1"/>
  <c r="AA19" i="55"/>
  <c r="AA20" i="55" s="1"/>
  <c r="AA27" i="55"/>
  <c r="AA28" i="55" s="1"/>
  <c r="AA43" i="55"/>
  <c r="AA44" i="55" s="1"/>
  <c r="AA39" i="55"/>
  <c r="AA41" i="55"/>
  <c r="AA42" i="55" s="1"/>
  <c r="AA45" i="55"/>
  <c r="AA46" i="55" s="1"/>
  <c r="AA47" i="55"/>
  <c r="AA48" i="55" s="1"/>
  <c r="AA49" i="55"/>
  <c r="AA23" i="55"/>
  <c r="AA24" i="55" s="1"/>
  <c r="AA21" i="55"/>
  <c r="AA22" i="55" s="1"/>
  <c r="AA25" i="55"/>
  <c r="AA26" i="55" s="1"/>
  <c r="AA17" i="55"/>
  <c r="AA50" i="63"/>
  <c r="AA53" i="63" s="1"/>
  <c r="AA57" i="63" s="1"/>
  <c r="AA58" i="63" s="1"/>
  <c r="BW127" i="41" s="1"/>
  <c r="AA50" i="62"/>
  <c r="AA53" i="62" s="1"/>
  <c r="AA57" i="62" s="1"/>
  <c r="AA40" i="38"/>
  <c r="AA52" i="38"/>
  <c r="AA30" i="38"/>
  <c r="AA36" i="38" s="1"/>
  <c r="AA20" i="38"/>
  <c r="AA31" i="38" s="1"/>
  <c r="AA37" i="38" s="1"/>
  <c r="Y58" i="38"/>
  <c r="BU95" i="41"/>
  <c r="BU96" i="41" s="1"/>
  <c r="Y59" i="38"/>
  <c r="F38" i="66" s="1"/>
  <c r="AC15" i="38"/>
  <c r="AB43" i="38"/>
  <c r="AB44" i="38" s="1"/>
  <c r="AB45" i="38"/>
  <c r="AB46" i="38" s="1"/>
  <c r="AB47" i="38"/>
  <c r="AB48" i="38" s="1"/>
  <c r="AB49" i="38"/>
  <c r="AB39" i="38"/>
  <c r="AB41" i="38"/>
  <c r="AB42" i="38" s="1"/>
  <c r="Z57" i="38"/>
  <c r="AD15" i="51"/>
  <c r="AD15" i="62"/>
  <c r="AD15" i="63"/>
  <c r="BW128" i="41" l="1"/>
  <c r="BV98" i="41"/>
  <c r="BV110" i="41"/>
  <c r="AB50" i="38"/>
  <c r="AB50" i="63"/>
  <c r="AA53" i="38"/>
  <c r="AA57" i="38" s="1"/>
  <c r="Y58" i="55"/>
  <c r="BU111" i="41" s="1"/>
  <c r="BU99" i="41"/>
  <c r="BU100" i="41" s="1"/>
  <c r="Y59" i="55"/>
  <c r="T38" i="66" s="1"/>
  <c r="AB50" i="62"/>
  <c r="AB53" i="62" s="1"/>
  <c r="AB57" i="62" s="1"/>
  <c r="AB58" i="62" s="1"/>
  <c r="BU107" i="41"/>
  <c r="BU108" i="41" s="1"/>
  <c r="BU119" i="41"/>
  <c r="BU120" i="41" s="1"/>
  <c r="BW109" i="41"/>
  <c r="BW121" i="41"/>
  <c r="BW122" i="41" s="1"/>
  <c r="BV113" i="41"/>
  <c r="BV114" i="41" s="1"/>
  <c r="BV125" i="41"/>
  <c r="BV126" i="41" s="1"/>
  <c r="BT111" i="41"/>
  <c r="BT112" i="41" s="1"/>
  <c r="BT123" i="41"/>
  <c r="BT124" i="41" s="1"/>
  <c r="BW97" i="41"/>
  <c r="AB50" i="51"/>
  <c r="AB53" i="51" s="1"/>
  <c r="AB57" i="51" s="1"/>
  <c r="AB58" i="51" s="1"/>
  <c r="BX121" i="41" s="1"/>
  <c r="AA58" i="62"/>
  <c r="BW101" i="41"/>
  <c r="BW102" i="41" s="1"/>
  <c r="AD33" i="62"/>
  <c r="AD34" i="62" s="1"/>
  <c r="AD27" i="62"/>
  <c r="AD28" i="62" s="1"/>
  <c r="AD19" i="62"/>
  <c r="AD20" i="62" s="1"/>
  <c r="AD43" i="62"/>
  <c r="AD44" i="62" s="1"/>
  <c r="AD47" i="62"/>
  <c r="AD48" i="62" s="1"/>
  <c r="AD39" i="62"/>
  <c r="AD41" i="62"/>
  <c r="AD42" i="62" s="1"/>
  <c r="AD49" i="62"/>
  <c r="AD17" i="62"/>
  <c r="AD45" i="62"/>
  <c r="AD46" i="62" s="1"/>
  <c r="AD25" i="62"/>
  <c r="AD26" i="62" s="1"/>
  <c r="AD21" i="62"/>
  <c r="AD22" i="62" s="1"/>
  <c r="AD23" i="62"/>
  <c r="AD24" i="62" s="1"/>
  <c r="AC40" i="62"/>
  <c r="AC52" i="62"/>
  <c r="AD33" i="63"/>
  <c r="AD34" i="63" s="1"/>
  <c r="AD49" i="63"/>
  <c r="AD17" i="63"/>
  <c r="AD23" i="63"/>
  <c r="AD24" i="63" s="1"/>
  <c r="AD41" i="63"/>
  <c r="AD42" i="63" s="1"/>
  <c r="AD45" i="63"/>
  <c r="AD46" i="63" s="1"/>
  <c r="AD21" i="63"/>
  <c r="AD22" i="63" s="1"/>
  <c r="AD43" i="63"/>
  <c r="AD44" i="63" s="1"/>
  <c r="AD47" i="63"/>
  <c r="AD48" i="63" s="1"/>
  <c r="AD25" i="63"/>
  <c r="AD26" i="63" s="1"/>
  <c r="AD27" i="63"/>
  <c r="AD28" i="63" s="1"/>
  <c r="AD39" i="63"/>
  <c r="AD19" i="63"/>
  <c r="AD20" i="63" s="1"/>
  <c r="AC18" i="62"/>
  <c r="AC31" i="62" s="1"/>
  <c r="AC37" i="62" s="1"/>
  <c r="AC30" i="62"/>
  <c r="AC36" i="62" s="1"/>
  <c r="AC40" i="51"/>
  <c r="AC52" i="51"/>
  <c r="AC33" i="38"/>
  <c r="AC34" i="38" s="1"/>
  <c r="AC25" i="38"/>
  <c r="AC26" i="38" s="1"/>
  <c r="AC17" i="38"/>
  <c r="AC18" i="38" s="1"/>
  <c r="AC23" i="38"/>
  <c r="AC24" i="38" s="1"/>
  <c r="AC21" i="38"/>
  <c r="AC22" i="38" s="1"/>
  <c r="AC27" i="38"/>
  <c r="AC28" i="38" s="1"/>
  <c r="AC19" i="38"/>
  <c r="AD33" i="51"/>
  <c r="AD34" i="51" s="1"/>
  <c r="AD19" i="51"/>
  <c r="AD20" i="51" s="1"/>
  <c r="AD27" i="51"/>
  <c r="AD28" i="51" s="1"/>
  <c r="AD43" i="51"/>
  <c r="AD44" i="51" s="1"/>
  <c r="AD45" i="51"/>
  <c r="AD46" i="51" s="1"/>
  <c r="AD41" i="51"/>
  <c r="AD42" i="51" s="1"/>
  <c r="AD23" i="51"/>
  <c r="AD24" i="51" s="1"/>
  <c r="AD17" i="51"/>
  <c r="AD47" i="51"/>
  <c r="AD48" i="51" s="1"/>
  <c r="AD21" i="51"/>
  <c r="AD22" i="51" s="1"/>
  <c r="AD25" i="51"/>
  <c r="AD26" i="51" s="1"/>
  <c r="AD49" i="51"/>
  <c r="AD39" i="51"/>
  <c r="AA30" i="55"/>
  <c r="AA36" i="55" s="1"/>
  <c r="AA18" i="55"/>
  <c r="AA31" i="55" s="1"/>
  <c r="AA37" i="55" s="1"/>
  <c r="AA40" i="55"/>
  <c r="AA52" i="55"/>
  <c r="AC18" i="63"/>
  <c r="AC31" i="63" s="1"/>
  <c r="AC37" i="63" s="1"/>
  <c r="AC30" i="63"/>
  <c r="AC36" i="63" s="1"/>
  <c r="AC40" i="63"/>
  <c r="AC52" i="63"/>
  <c r="AB53" i="63"/>
  <c r="AB57" i="63" s="1"/>
  <c r="AB58" i="63" s="1"/>
  <c r="BX127" i="41" s="1"/>
  <c r="BX128" i="41" s="1"/>
  <c r="Z50" i="55"/>
  <c r="Z53" i="55" s="1"/>
  <c r="Z57" i="55" s="1"/>
  <c r="AC18" i="51"/>
  <c r="AC31" i="51" s="1"/>
  <c r="AC37" i="51" s="1"/>
  <c r="AC30" i="51"/>
  <c r="AC36" i="51" s="1"/>
  <c r="AC15" i="55"/>
  <c r="AB33" i="55"/>
  <c r="AB34" i="55" s="1"/>
  <c r="AB19" i="55"/>
  <c r="AB20" i="55" s="1"/>
  <c r="AB27" i="55"/>
  <c r="AB28" i="55" s="1"/>
  <c r="AB39" i="55"/>
  <c r="AB47" i="55"/>
  <c r="AB48" i="55" s="1"/>
  <c r="AB21" i="55"/>
  <c r="AB22" i="55" s="1"/>
  <c r="AB23" i="55"/>
  <c r="AB24" i="55" s="1"/>
  <c r="AB43" i="55"/>
  <c r="AB44" i="55" s="1"/>
  <c r="AB17" i="55"/>
  <c r="AB45" i="55"/>
  <c r="AB46" i="55" s="1"/>
  <c r="AB49" i="55"/>
  <c r="AB41" i="55"/>
  <c r="AB42" i="55" s="1"/>
  <c r="AB25" i="55"/>
  <c r="AB26" i="55" s="1"/>
  <c r="AB40" i="38"/>
  <c r="AB52" i="38"/>
  <c r="Z58" i="38"/>
  <c r="BV95" i="41"/>
  <c r="BV96" i="41" s="1"/>
  <c r="AD15" i="38"/>
  <c r="AC39" i="38"/>
  <c r="AC41" i="38"/>
  <c r="AC42" i="38" s="1"/>
  <c r="AC43" i="38"/>
  <c r="AC44" i="38" s="1"/>
  <c r="AC45" i="38"/>
  <c r="AC46" i="38" s="1"/>
  <c r="AC47" i="38"/>
  <c r="AC48" i="38" s="1"/>
  <c r="AC49" i="38"/>
  <c r="AC50" i="38" s="1"/>
  <c r="AB30" i="38"/>
  <c r="AB36" i="38" s="1"/>
  <c r="AB20" i="38"/>
  <c r="AB31" i="38" s="1"/>
  <c r="AB37" i="38" s="1"/>
  <c r="BU123" i="41" l="1"/>
  <c r="BU124" i="41" s="1"/>
  <c r="BW98" i="41"/>
  <c r="BX109" i="41"/>
  <c r="BX97" i="41"/>
  <c r="AB53" i="38"/>
  <c r="BX101" i="41"/>
  <c r="BX102" i="41" s="1"/>
  <c r="BW110" i="41"/>
  <c r="BU112" i="41"/>
  <c r="BV107" i="41"/>
  <c r="BV108" i="41" s="1"/>
  <c r="BV119" i="41"/>
  <c r="BV120" i="41" s="1"/>
  <c r="BX113" i="41"/>
  <c r="BX125" i="41"/>
  <c r="BW113" i="41"/>
  <c r="BW114" i="41" s="1"/>
  <c r="BW125" i="41"/>
  <c r="BW126" i="41" s="1"/>
  <c r="BX122" i="41"/>
  <c r="AA50" i="55"/>
  <c r="AA53" i="55" s="1"/>
  <c r="AA57" i="55" s="1"/>
  <c r="AC50" i="63"/>
  <c r="AC53" i="63" s="1"/>
  <c r="AC57" i="63" s="1"/>
  <c r="AC58" i="63" s="1"/>
  <c r="BY127" i="41" s="1"/>
  <c r="BY128" i="41" s="1"/>
  <c r="AC50" i="62"/>
  <c r="AC53" i="62" s="1"/>
  <c r="AC57" i="62" s="1"/>
  <c r="AC58" i="62" s="1"/>
  <c r="BY125" i="41" s="1"/>
  <c r="Z58" i="55"/>
  <c r="BV99" i="41"/>
  <c r="BV100" i="41" s="1"/>
  <c r="AB18" i="55"/>
  <c r="AB31" i="55" s="1"/>
  <c r="AB37" i="55" s="1"/>
  <c r="AB30" i="55"/>
  <c r="AB36" i="55" s="1"/>
  <c r="AB40" i="55"/>
  <c r="AB52" i="55"/>
  <c r="AD15" i="55"/>
  <c r="AC33" i="55"/>
  <c r="AC34" i="55" s="1"/>
  <c r="AC27" i="55"/>
  <c r="AC28" i="55" s="1"/>
  <c r="AC19" i="55"/>
  <c r="AC20" i="55" s="1"/>
  <c r="AC43" i="55"/>
  <c r="AC44" i="55" s="1"/>
  <c r="AC47" i="55"/>
  <c r="AC48" i="55" s="1"/>
  <c r="AC17" i="55"/>
  <c r="AC23" i="55"/>
  <c r="AC24" i="55" s="1"/>
  <c r="AC49" i="55"/>
  <c r="AC41" i="55"/>
  <c r="AC42" i="55" s="1"/>
  <c r="AC21" i="55"/>
  <c r="AC22" i="55" s="1"/>
  <c r="AC39" i="55"/>
  <c r="AC45" i="55"/>
  <c r="AC46" i="55" s="1"/>
  <c r="AC25" i="55"/>
  <c r="AC26" i="55" s="1"/>
  <c r="AD18" i="51"/>
  <c r="AD31" i="51" s="1"/>
  <c r="AD37" i="51" s="1"/>
  <c r="AD30" i="51"/>
  <c r="AD36" i="51" s="1"/>
  <c r="AD40" i="62"/>
  <c r="AD52" i="62"/>
  <c r="AD40" i="63"/>
  <c r="AD52" i="63"/>
  <c r="AC50" i="51"/>
  <c r="AC53" i="51" s="1"/>
  <c r="AC57" i="51" s="1"/>
  <c r="AD30" i="62"/>
  <c r="AD36" i="62" s="1"/>
  <c r="AD18" i="62"/>
  <c r="AD31" i="62" s="1"/>
  <c r="AD37" i="62" s="1"/>
  <c r="AD33" i="38"/>
  <c r="AD34" i="38" s="1"/>
  <c r="AD23" i="38"/>
  <c r="AD24" i="38" s="1"/>
  <c r="AD17" i="38"/>
  <c r="AD18" i="38" s="1"/>
  <c r="AD21" i="38"/>
  <c r="AD22" i="38" s="1"/>
  <c r="AD25" i="38"/>
  <c r="AD26" i="38" s="1"/>
  <c r="AD19" i="38"/>
  <c r="AD27" i="38"/>
  <c r="AD28" i="38" s="1"/>
  <c r="AD18" i="63"/>
  <c r="AD31" i="63" s="1"/>
  <c r="AD37" i="63" s="1"/>
  <c r="AD30" i="63"/>
  <c r="AD36" i="63" s="1"/>
  <c r="AD40" i="51"/>
  <c r="AD52" i="51"/>
  <c r="AC40" i="38"/>
  <c r="AC53" i="38" s="1"/>
  <c r="AC52" i="38"/>
  <c r="AA58" i="38"/>
  <c r="BW95" i="41"/>
  <c r="BW96" i="41" s="1"/>
  <c r="AD39" i="38"/>
  <c r="AD41" i="38"/>
  <c r="AD42" i="38" s="1"/>
  <c r="AD43" i="38"/>
  <c r="AD44" i="38" s="1"/>
  <c r="AD45" i="38"/>
  <c r="AD46" i="38" s="1"/>
  <c r="AD47" i="38"/>
  <c r="AD48" i="38" s="1"/>
  <c r="AD49" i="38"/>
  <c r="AC6" i="66"/>
  <c r="AC30" i="38"/>
  <c r="AC36" i="38" s="1"/>
  <c r="AC20" i="38"/>
  <c r="AC31" i="38" s="1"/>
  <c r="AC37" i="38" s="1"/>
  <c r="AB57" i="38"/>
  <c r="BX110" i="41" l="1"/>
  <c r="BX98" i="41"/>
  <c r="AB50" i="55"/>
  <c r="BX114" i="41"/>
  <c r="BY113" i="41"/>
  <c r="AD50" i="63"/>
  <c r="AD53" i="63" s="1"/>
  <c r="AD57" i="63" s="1"/>
  <c r="BX126" i="41"/>
  <c r="BY126" i="41" s="1"/>
  <c r="BW99" i="41"/>
  <c r="BW100" i="41" s="1"/>
  <c r="AA58" i="55"/>
  <c r="BW123" i="41" s="1"/>
  <c r="BY101" i="41"/>
  <c r="BY102" i="41" s="1"/>
  <c r="BV111" i="41"/>
  <c r="BV112" i="41" s="1"/>
  <c r="BV123" i="41"/>
  <c r="BV124" i="41" s="1"/>
  <c r="BW107" i="41"/>
  <c r="BW108" i="41" s="1"/>
  <c r="BW119" i="41"/>
  <c r="BW120" i="41" s="1"/>
  <c r="AD50" i="38"/>
  <c r="AD50" i="62"/>
  <c r="AD53" i="62" s="1"/>
  <c r="AD57" i="62" s="1"/>
  <c r="AC58" i="51"/>
  <c r="BY97" i="41"/>
  <c r="AD33" i="55"/>
  <c r="AD34" i="55" s="1"/>
  <c r="AD27" i="55"/>
  <c r="AD28" i="55" s="1"/>
  <c r="AD19" i="55"/>
  <c r="AD20" i="55" s="1"/>
  <c r="AD47" i="55"/>
  <c r="AD48" i="55" s="1"/>
  <c r="AD39" i="55"/>
  <c r="AD43" i="55"/>
  <c r="AD44" i="55" s="1"/>
  <c r="AD49" i="55"/>
  <c r="AD23" i="55"/>
  <c r="AD24" i="55" s="1"/>
  <c r="AD41" i="55"/>
  <c r="AD42" i="55" s="1"/>
  <c r="AD45" i="55"/>
  <c r="AD46" i="55" s="1"/>
  <c r="AD17" i="55"/>
  <c r="AD25" i="55"/>
  <c r="AD26" i="55" s="1"/>
  <c r="AD21" i="55"/>
  <c r="AD22" i="55" s="1"/>
  <c r="AC40" i="55"/>
  <c r="AC52" i="55"/>
  <c r="AD50" i="51"/>
  <c r="AD53" i="51" s="1"/>
  <c r="AD57" i="51" s="1"/>
  <c r="AC18" i="55"/>
  <c r="AC31" i="55" s="1"/>
  <c r="AC37" i="55" s="1"/>
  <c r="AC30" i="55"/>
  <c r="AC36" i="55" s="1"/>
  <c r="AB53" i="55"/>
  <c r="AB57" i="55" s="1"/>
  <c r="AB58" i="38"/>
  <c r="BX95" i="41"/>
  <c r="BX96" i="41" s="1"/>
  <c r="AD30" i="38"/>
  <c r="AD36" i="38" s="1"/>
  <c r="AD20" i="38"/>
  <c r="AD31" i="38" s="1"/>
  <c r="AD37" i="38" s="1"/>
  <c r="AD40" i="38"/>
  <c r="AD52" i="38"/>
  <c r="AC57" i="38"/>
  <c r="BY98" i="41" l="1"/>
  <c r="BY114" i="41"/>
  <c r="BW111" i="41"/>
  <c r="BW112" i="41" s="1"/>
  <c r="BX107" i="41"/>
  <c r="BX108" i="41" s="1"/>
  <c r="BX119" i="41"/>
  <c r="BX120" i="41" s="1"/>
  <c r="BY109" i="41"/>
  <c r="BY110" i="41" s="1"/>
  <c r="BY121" i="41"/>
  <c r="BY122" i="41" s="1"/>
  <c r="BW124" i="41"/>
  <c r="AD53" i="38"/>
  <c r="AD57" i="38" s="1"/>
  <c r="AD58" i="38" s="1"/>
  <c r="AD58" i="51"/>
  <c r="AD59" i="51"/>
  <c r="M39" i="66" s="1"/>
  <c r="BZ97" i="41"/>
  <c r="AD40" i="55"/>
  <c r="AD52" i="55"/>
  <c r="AC50" i="55"/>
  <c r="AC53" i="55" s="1"/>
  <c r="AC57" i="55" s="1"/>
  <c r="AD58" i="62"/>
  <c r="AD59" i="62"/>
  <c r="AA39" i="66" s="1"/>
  <c r="BZ101" i="41"/>
  <c r="BZ102" i="41" s="1"/>
  <c r="AB58" i="55"/>
  <c r="BX99" i="41"/>
  <c r="BX100" i="41" s="1"/>
  <c r="AD58" i="63"/>
  <c r="BZ127" i="41" s="1"/>
  <c r="BZ128" i="41" s="1"/>
  <c r="AD59" i="63"/>
  <c r="AD18" i="55"/>
  <c r="AD31" i="55" s="1"/>
  <c r="AD37" i="55" s="1"/>
  <c r="AD30" i="55"/>
  <c r="AD36" i="55" s="1"/>
  <c r="AC58" i="38"/>
  <c r="BY95" i="41"/>
  <c r="BY96" i="41" s="1"/>
  <c r="BR115" i="41"/>
  <c r="BU103" i="41"/>
  <c r="BI115" i="41"/>
  <c r="BF103" i="41"/>
  <c r="BS103" i="41"/>
  <c r="BP115" i="41"/>
  <c r="BO103" i="41"/>
  <c r="BZ98" i="41" l="1"/>
  <c r="BX111" i="41"/>
  <c r="BX112" i="41" s="1"/>
  <c r="BX123" i="41"/>
  <c r="BX124" i="41" s="1"/>
  <c r="BY107" i="41"/>
  <c r="BY108" i="41" s="1"/>
  <c r="BY119" i="41"/>
  <c r="BY120" i="41" s="1"/>
  <c r="BZ113" i="41"/>
  <c r="BZ114" i="41" s="1"/>
  <c r="AA41" i="66" s="1"/>
  <c r="BZ125" i="41"/>
  <c r="BZ126" i="41" s="1"/>
  <c r="BZ109" i="41"/>
  <c r="BZ110" i="41" s="1"/>
  <c r="M41" i="66" s="1"/>
  <c r="BZ121" i="41"/>
  <c r="BZ122" i="41" s="1"/>
  <c r="BZ107" i="41"/>
  <c r="BZ119" i="41"/>
  <c r="AD50" i="55"/>
  <c r="AD53" i="55" s="1"/>
  <c r="AD57" i="55" s="1"/>
  <c r="AC58" i="55"/>
  <c r="BY99" i="41"/>
  <c r="BY100" i="41" s="1"/>
  <c r="AD59" i="38"/>
  <c r="F39" i="66" s="1"/>
  <c r="BZ95" i="41"/>
  <c r="BZ96" i="41" s="1"/>
  <c r="BE115" i="41"/>
  <c r="BQ103" i="41"/>
  <c r="BG115" i="41"/>
  <c r="BZ115" i="41"/>
  <c r="BC115" i="41"/>
  <c r="BT103" i="41"/>
  <c r="BU115" i="41"/>
  <c r="BI103" i="41"/>
  <c r="BF115" i="41"/>
  <c r="BS115" i="41"/>
  <c r="BE103" i="41"/>
  <c r="BO115" i="41"/>
  <c r="BR103" i="41"/>
  <c r="BM103" i="41"/>
  <c r="BM115" i="41"/>
  <c r="BP103" i="41"/>
  <c r="BB103" i="41"/>
  <c r="BB104" i="41" s="1"/>
  <c r="BB115" i="41"/>
  <c r="BB116" i="41" s="1"/>
  <c r="BK103" i="41"/>
  <c r="BK115" i="41"/>
  <c r="BY115" i="41"/>
  <c r="BY103" i="41"/>
  <c r="BJ115" i="41"/>
  <c r="BJ103" i="41"/>
  <c r="BD103" i="41"/>
  <c r="BD115" i="41"/>
  <c r="BN115" i="41"/>
  <c r="BN103" i="41"/>
  <c r="BX115" i="41"/>
  <c r="BX103" i="41"/>
  <c r="BL103" i="41"/>
  <c r="BL115" i="41"/>
  <c r="BW103" i="41"/>
  <c r="BW115" i="41"/>
  <c r="BV115" i="41"/>
  <c r="BV103" i="41"/>
  <c r="BZ108" i="41" l="1"/>
  <c r="F41" i="66" s="1"/>
  <c r="BZ120" i="41"/>
  <c r="BY111" i="41"/>
  <c r="BY112" i="41" s="1"/>
  <c r="BY123" i="41"/>
  <c r="BY124" i="41" s="1"/>
  <c r="AD59" i="55"/>
  <c r="T39" i="66" s="1"/>
  <c r="AD58" i="55"/>
  <c r="BZ99" i="41"/>
  <c r="BZ100" i="41" s="1"/>
  <c r="BQ115" i="41"/>
  <c r="BG103" i="41"/>
  <c r="BT115" i="41"/>
  <c r="AH37" i="66"/>
  <c r="AQ37" i="66" s="1"/>
  <c r="BH115" i="41"/>
  <c r="BC116" i="41"/>
  <c r="BD116" i="41" s="1"/>
  <c r="BE116" i="41" s="1"/>
  <c r="BF116" i="41" s="1"/>
  <c r="BG116" i="41" s="1"/>
  <c r="AH38" i="66"/>
  <c r="AQ38" i="66" s="1"/>
  <c r="BH103" i="41"/>
  <c r="BC103" i="41"/>
  <c r="BC104" i="41" s="1"/>
  <c r="BD104" i="41" s="1"/>
  <c r="BE104" i="41" s="1"/>
  <c r="BF104" i="41" s="1"/>
  <c r="BZ103" i="41"/>
  <c r="AH39" i="66"/>
  <c r="BG104" i="41" l="1"/>
  <c r="BH104" i="41" s="1"/>
  <c r="BI104" i="41" s="1"/>
  <c r="BJ104" i="41" s="1"/>
  <c r="BK104" i="41" s="1"/>
  <c r="BL104" i="41" s="1"/>
  <c r="BM104" i="41" s="1"/>
  <c r="BN104" i="41" s="1"/>
  <c r="BO104" i="41" s="1"/>
  <c r="BP104" i="41" s="1"/>
  <c r="BQ104" i="41" s="1"/>
  <c r="BR104" i="41" s="1"/>
  <c r="BS104" i="41" s="1"/>
  <c r="BT104" i="41" s="1"/>
  <c r="BU104" i="41" s="1"/>
  <c r="BV104" i="41" s="1"/>
  <c r="BW104" i="41" s="1"/>
  <c r="BX104" i="41" s="1"/>
  <c r="BY104" i="41" s="1"/>
  <c r="BZ104" i="41" s="1"/>
  <c r="BZ111" i="41"/>
  <c r="BZ112" i="41" s="1"/>
  <c r="T41" i="66" s="1"/>
  <c r="BZ123" i="41"/>
  <c r="BZ124" i="41" s="1"/>
  <c r="AQ39" i="66"/>
  <c r="BH116" i="41"/>
  <c r="BI116" i="41" s="1"/>
  <c r="BJ116" i="41" s="1"/>
  <c r="BK116" i="41" s="1"/>
  <c r="BL116" i="41" s="1"/>
  <c r="BM116" i="41" s="1"/>
  <c r="BN116" i="41" s="1"/>
  <c r="BO116" i="41" s="1"/>
  <c r="BP116" i="41" s="1"/>
  <c r="BQ116" i="41" s="1"/>
  <c r="BR116" i="41" s="1"/>
  <c r="BS116" i="41" s="1"/>
  <c r="BT116" i="41" s="1"/>
  <c r="BU116" i="41" s="1"/>
  <c r="BV116" i="41" s="1"/>
  <c r="BW116" i="41" s="1"/>
  <c r="BX116" i="41" s="1"/>
  <c r="BY116" i="41" s="1"/>
  <c r="BZ116" i="41" s="1"/>
  <c r="AH41" i="66" s="1"/>
  <c r="AQ41" i="66"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DE PERCIN Guilhem</author>
    <author>tc={2F91868E-6ABA-490D-925A-B9AA72A4F0A8}</author>
    <author>tc={D3F166F4-1A03-41C9-B10D-2D1A8C2C78D5}</author>
    <author>tc={16A9977B-D1C3-4A1A-B13D-58118C3ECEDF}</author>
    <author>tc={8383290C-2A18-4B0F-9341-36F6D145F5C5}</author>
    <author>tc={BD960E07-B54C-45BF-8CD4-4486F8C5E08C}</author>
    <author>tc={7A6C8929-F3BA-4E42-AE28-FABC3EADB4E0}</author>
    <author>tc={B9182AEB-D1CB-40CB-A7B0-01EAE6144261}</author>
    <author>tc={C6F30FF4-1610-48B6-A720-FBFA0E1B59FA}</author>
    <author>tc={D7D5895D-9816-4B05-9230-09EF4C291773}</author>
    <author>tc={D9B3A8A2-D8B3-4E21-A957-677F4892E3B7}</author>
    <author>tc={2AF0A53E-E5E0-4B92-BE0F-59C789F1F698}</author>
    <author>tc={581CB981-327A-4B42-A727-45EDA2904E03}</author>
    <author>tc={3E0F9ACE-42E7-4876-B78D-835298FE1C74}</author>
    <author>tc={C4872802-17C6-49FF-9C64-0DA844834DF1}</author>
    <author>tc={40065290-B5CA-4261-984F-A407FAD641BD}</author>
    <author>tc={CE5D06B8-2D4E-4D85-B859-06A8E1163F3C}</author>
    <author>tc={D5733C2D-1749-44DC-B513-E217EE9DFB2C}</author>
    <author>tc={DDEAD56A-490D-4EF7-B08D-00838DADFD98}</author>
    <author>tc={BF737D85-7FBA-4070-ADE8-C80796DE6936}</author>
  </authors>
  <commentList>
    <comment ref="D13" authorId="0" shapeId="0" xr:uid="{00000000-0006-0000-0200-000001000000}">
      <text>
        <r>
          <rPr>
            <b/>
            <sz val="15"/>
            <color indexed="81"/>
            <rFont val="Tahoma"/>
            <family val="2"/>
          </rPr>
          <t>DE PERCIN Guilhem:</t>
        </r>
        <r>
          <rPr>
            <sz val="15"/>
            <color indexed="81"/>
            <rFont val="Tahoma"/>
            <family val="2"/>
          </rPr>
          <t xml:space="preserve">
La comparaison des scénarios se fait à PdT constants : veiller à ce que le nombre de PdT total soit le même pour tous les scénarios</t>
        </r>
      </text>
    </comment>
    <comment ref="F49" authorId="1" shapeId="0" xr:uid="{2F91868E-6ABA-490D-925A-B9AA72A4F0A8}">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SUB totale prise en compte</t>
      </text>
    </comment>
    <comment ref="F54" authorId="2" shapeId="0" xr:uid="{D3F166F4-1A03-41C9-B10D-2D1A8C2C78D5}">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coût TDC hors révisions/actualisation (coût reprise toiture + remplacement menuiseries extérieures, issu du chiffrage EGIS)</t>
      </text>
    </comment>
    <comment ref="H54" authorId="3" shapeId="0" xr:uid="{16A9977B-D1C3-4A1A-B13D-58118C3ECEDF}">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ratio calculé sur la SUB totale du bâtiment</t>
      </text>
    </comment>
    <comment ref="M54" authorId="4" shapeId="0" xr:uid="{8383290C-2A18-4B0F-9341-36F6D145F5C5}">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21M€ TDC hors provisions révision/actualisation</t>
      </text>
    </comment>
    <comment ref="O54" authorId="5" shapeId="0" xr:uid="{BD960E07-B54C-45BF-8CD4-4486F8C5E08C}">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ratio calculé sur la SUB totale du bâtiment</t>
      </text>
    </comment>
    <comment ref="M57" authorId="6" shapeId="0" xr:uid="{7A6C8929-F3BA-4E42-AE28-FABC3EADB4E0}">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coût déménagement pour les étudiants 1ères année de médecine de Orsay à KB (ils auront été relogés de Châtenay à Orsay entre 2022 et 2027)</t>
      </text>
    </comment>
    <comment ref="O57" authorId="7" shapeId="0" xr:uid="{B9182AEB-D1CB-40CB-A7B0-01EAE6144261}">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ratio PEC pour des salles de formation</t>
      </text>
    </comment>
    <comment ref="H64" authorId="8" shapeId="0" xr:uid="{C6F30FF4-1610-48B6-A720-FBFA0E1B59FA}">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le ratio actuel est de 91€/m². En comptant que les travaux effectués fassent baisser les charges de fonctionnement (mais pas autant que sur le scénario 1 car certains travaux sur les installations énergétiques - type travaux sur CTA - ne sont pas prévus dans le scénario de référence alors qu'ils sont prévus dans le scénario 1). On arrive à un ratio de 80€/m² SUB</t>
      </text>
    </comment>
    <comment ref="O64" authorId="9" shapeId="0" xr:uid="{D7D5895D-9816-4B05-9230-09EF4C291773}">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le ratio actuel est de 91€/m². En comptant que les travaux effectués fassent baisser les charges de fonctionnement, on arrive à un ratio de 75€/m² SUB</t>
      </text>
    </comment>
    <comment ref="F67" authorId="10" shapeId="0" xr:uid="{D9B3A8A2-D8B3-4E21-A957-677F4892E3B7}">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moyenne sur 2018-2019</t>
      </text>
    </comment>
    <comment ref="H67" authorId="11" shapeId="0" xr:uid="{2AF0A53E-E5E0-4B92-BE0F-59C789F1F698}">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ratio très faible mais reflète les GER des dernières années</t>
      </text>
    </comment>
    <comment ref="M67" authorId="12" shapeId="0" xr:uid="{581CB981-327A-4B42-A727-45EDA2904E03}">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moyenne sur 2018-2019</t>
      </text>
    </comment>
    <comment ref="F79" authorId="13" shapeId="0" xr:uid="{3E0F9ACE-42E7-4876-B78D-835298FE1C74}">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SUB totale prise en compte</t>
      </text>
    </comment>
    <comment ref="H87" authorId="14" shapeId="0" xr:uid="{C4872802-17C6-49FF-9C64-0DA844834DF1}">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ratio PEC pour des salles de formation</t>
      </text>
    </comment>
    <comment ref="K87" authorId="15" shapeId="0" xr:uid="{40065290-B5CA-4261-984F-A407FAD641BD}">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Châtenay doit être libéré à la fin de l'année 2022</t>
      </text>
    </comment>
    <comment ref="H88" authorId="16" shapeId="0" xr:uid="{CE5D06B8-2D4E-4D85-B859-06A8E1163F3C}">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ratio coût travaux indiqué par la DIE</t>
      </text>
    </comment>
    <comment ref="H92" authorId="17" shapeId="0" xr:uid="{D5733C2D-1749-44DC-B513-E217EE9DFB2C}">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ratio transmis par la DIE pour des surfaces dans le 94</t>
      </text>
    </comment>
    <comment ref="H94" authorId="18" shapeId="0" xr:uid="{DDEAD56A-490D-4EF7-B08D-00838DADFD98}">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hypothèse sur du neuf</t>
      </text>
    </comment>
    <comment ref="F97" authorId="19" shapeId="0" xr:uid="{BF737D85-7FBA-4070-ADE8-C80796DE6936}">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pas de GER en locatif</t>
      </text>
    </comment>
  </commentList>
</comments>
</file>

<file path=xl/sharedStrings.xml><?xml version="1.0" encoding="utf-8"?>
<sst xmlns="http://schemas.openxmlformats.org/spreadsheetml/2006/main" count="651" uniqueCount="107">
  <si>
    <t>Taux d'indexation des travaux</t>
  </si>
  <si>
    <t>Taux d'indexation charges de fonctionnement</t>
  </si>
  <si>
    <t>(-)</t>
  </si>
  <si>
    <t>(+)</t>
  </si>
  <si>
    <t>Total indexé</t>
  </si>
  <si>
    <t>CF annuels/cumulés</t>
  </si>
  <si>
    <t>VAN (TTC)</t>
  </si>
  <si>
    <t>Description du scénario</t>
  </si>
  <si>
    <t>Taux d'actualisation</t>
  </si>
  <si>
    <t>Taux d'indexation valorisation, loyer, taxes et autres</t>
  </si>
  <si>
    <t>VAN annuelle cumulées</t>
  </si>
  <si>
    <t>Facteur</t>
  </si>
  <si>
    <t xml:space="preserve">PROJET DE </t>
  </si>
  <si>
    <t>[Pas d'indexation de la charge foncière]</t>
  </si>
  <si>
    <t>Charge foncière</t>
  </si>
  <si>
    <t>PdT</t>
  </si>
  <si>
    <t>Affichage</t>
  </si>
  <si>
    <r>
      <t xml:space="preserve">Estimation de la valeur du (des) bien(s) in fine </t>
    </r>
    <r>
      <rPr>
        <b/>
        <u/>
        <sz val="10"/>
        <color indexed="58"/>
        <rFont val="Arial"/>
        <family val="2"/>
      </rPr>
      <t>(dernière année uniquement)</t>
    </r>
  </si>
  <si>
    <t>COMMENTAIRES</t>
  </si>
  <si>
    <t>APERÇU DES VAN DES SCÉNARIOS ÉTUDIÉS</t>
  </si>
  <si>
    <t>Acquisition</t>
  </si>
  <si>
    <t>Travaux d'aménagement et autres</t>
  </si>
  <si>
    <t>Coût de déménagement</t>
  </si>
  <si>
    <t>TOTAL ANNUEL AVANT ACTUALISATION</t>
  </si>
  <si>
    <t>COUT COMPLET ANNEES 10, 20 et 25, hors valorisation in fine et hors actualisation</t>
  </si>
  <si>
    <t>Cellules jaune pâle à remplir</t>
  </si>
  <si>
    <t>[Pas d'indexation du coût d'acquisition]</t>
  </si>
  <si>
    <t>Descriptif</t>
  </si>
  <si>
    <t>Avantages</t>
  </si>
  <si>
    <t>Inconvénients</t>
  </si>
  <si>
    <t>Commentaires</t>
  </si>
  <si>
    <t>Loyer parkings</t>
  </si>
  <si>
    <t>TOTAL INVESTISSEMENT</t>
  </si>
  <si>
    <r>
      <rPr>
        <b/>
        <sz val="12"/>
        <rFont val="Arial"/>
        <family val="2"/>
      </rPr>
      <t>Fiche utilisateur
Outil de Simulation et d'Analyse Financière (OSAF) des projets immobiliers de l’État</t>
    </r>
    <r>
      <rPr>
        <sz val="10"/>
        <rFont val="Arial"/>
        <family val="2"/>
      </rPr>
      <t xml:space="preserve">
</t>
    </r>
  </si>
  <si>
    <t>DIE - 2B</t>
  </si>
  <si>
    <t>APERÇU DES COÛTS COMPLETS DES SCÉNARIOS ÉTUDIÉS</t>
  </si>
  <si>
    <t>SUB/PdT</t>
  </si>
  <si>
    <t>Investissement</t>
  </si>
  <si>
    <t>Cession</t>
  </si>
  <si>
    <t>Fonctionnement</t>
  </si>
  <si>
    <t xml:space="preserve">Services occupants </t>
  </si>
  <si>
    <t>GER annualisé</t>
  </si>
  <si>
    <t>Conception/Construction toutes dépenses confondues</t>
  </si>
  <si>
    <t>Autres (droits de mutation, frais de notaire…)</t>
  </si>
  <si>
    <t>Décote pour obsolescence sur 25 ans</t>
  </si>
  <si>
    <t>Valeur in fine</t>
  </si>
  <si>
    <t xml:space="preserve">Loyer bâtiment </t>
  </si>
  <si>
    <t>Charges locatives</t>
  </si>
  <si>
    <t>Ch. fonct°nemt (gest°, entretien, maintenance, fluides)</t>
  </si>
  <si>
    <t xml:space="preserve">Taxes (foncière, bureau, balayage…) </t>
  </si>
  <si>
    <t>Valeur marché des bâtiments domaniaux après travaux</t>
  </si>
  <si>
    <t>Valeur domaniale avant travaux</t>
  </si>
  <si>
    <t>SUB occupée par les services de l'État</t>
  </si>
  <si>
    <t>[Autre donnée spécifique à insérer ici si besoin]</t>
  </si>
  <si>
    <t>Bâtiment [...]</t>
  </si>
  <si>
    <t>TOTAL TOUS BÂTIMENTS CONCERNÉS PAR LE PROJET</t>
  </si>
  <si>
    <t>DESCRIPTIF DES SCÉNARIOS</t>
  </si>
  <si>
    <t>Tous les montants sont TTC</t>
  </si>
  <si>
    <t>VAN 25 ans y compris valorisation in fine</t>
  </si>
  <si>
    <t>Coût indexé</t>
  </si>
  <si>
    <t>TOTAL INVESTISSEMENT NET DES CESSIONS OU REDEVANCES BàC</t>
  </si>
  <si>
    <t>Investissement net de cessions</t>
  </si>
  <si>
    <t>TOTAL FONCTIONNEMENT</t>
  </si>
  <si>
    <t>DONNÉES DES SCÉNARIOS PAR BÂTIMENT</t>
  </si>
  <si>
    <t>Filtre de présentation</t>
  </si>
  <si>
    <t>Espace présentation</t>
  </si>
  <si>
    <t>Titre 1</t>
  </si>
  <si>
    <t>Titre 2</t>
  </si>
  <si>
    <t>Coût complet 10 ans hors actualisation et hors val. in fine</t>
  </si>
  <si>
    <t>Hypothèses générales</t>
  </si>
  <si>
    <t>Année de référence</t>
  </si>
  <si>
    <t>Taux d'indexat. valorisation, loyer, taxes, autres</t>
  </si>
  <si>
    <t>Hyp.générales</t>
  </si>
  <si>
    <t>Surface et occupation finale</t>
  </si>
  <si>
    <t>Année</t>
  </si>
  <si>
    <t>Jusqu'à</t>
  </si>
  <si>
    <t>Année de fin de simu</t>
  </si>
  <si>
    <t>Type d'occupation + descriptif des actions à mener</t>
  </si>
  <si>
    <t>Montant en euros</t>
  </si>
  <si>
    <t xml:space="preserve">Ratio </t>
  </si>
  <si>
    <t>Coût complet 20 ans hors actualisation et hors val. in fine</t>
  </si>
  <si>
    <t>Coût complet 25 ans hors actualisation et hors val. in fine</t>
  </si>
  <si>
    <t>Coûts complets actualisés cumulés</t>
  </si>
  <si>
    <t>APERÇU DES COÛTS COMPLETS ACTUALISÉS DES SCÉNARIOS ÉTUDIÉS</t>
  </si>
  <si>
    <t>Revenus</t>
  </si>
  <si>
    <t>Produit de cession, redevance, loyers…</t>
  </si>
  <si>
    <t>Valorisation des bâtiments possédés in fine par l'État</t>
  </si>
  <si>
    <t>Domanial, réhabilitation</t>
  </si>
  <si>
    <t>/m²SUB</t>
  </si>
  <si>
    <t>/m²SDP</t>
  </si>
  <si>
    <t>Locatif et réaménagement</t>
  </si>
  <si>
    <t>SCENARIO 0, dit de REFERENCE : 
Travaux énergétiques sur le bâtiment de la faculté de médecine au Kremlin Bicêtre, en site occupé, et prise à bail pour relogement des effectifs de première année de médecine issus de Châtenay-Malabry + quelques administratifs</t>
  </si>
  <si>
    <t>SCENARIO 1 : 
Projet de réhabilitation du bâtiment de la faculté de médecine au Kremlin Bicêtre, en site occupé</t>
  </si>
  <si>
    <r>
      <rPr>
        <u/>
        <sz val="16"/>
        <rFont val="Arial"/>
        <family val="2"/>
      </rPr>
      <t>Pour les travaux sur le bâtiment existant:</t>
    </r>
    <r>
      <rPr>
        <sz val="16"/>
        <rFont val="Arial"/>
        <family val="2"/>
      </rPr>
      <t xml:space="preserve">
Réfection de la toiture et remplacement des menuiseries extérieures sur toutes les façades en rénovation.
</t>
    </r>
    <r>
      <rPr>
        <u/>
        <sz val="16"/>
        <rFont val="Arial"/>
        <family val="2"/>
      </rPr>
      <t xml:space="preserve">Pour les locaux loués:
</t>
    </r>
    <r>
      <rPr>
        <sz val="16"/>
        <rFont val="Arial"/>
        <family val="2"/>
      </rPr>
      <t>Location dans le privé d’un bâtiment pour y loger les effectifs supplémentaires étudiants, apprenants et administratifs.
Travaux preneur à prévoir sur les locaux loués pour les aménager en salle de cours, salles de simulation et bureaux administratifs.</t>
    </r>
  </si>
  <si>
    <r>
      <rPr>
        <u/>
        <sz val="16"/>
        <rFont val="Arial"/>
        <family val="2"/>
      </rPr>
      <t xml:space="preserve">Pour les travaux sur le bâtiment existant:
</t>
    </r>
    <r>
      <rPr>
        <sz val="16"/>
        <rFont val="Arial"/>
        <family val="2"/>
      </rPr>
      <t xml:space="preserve">Travaux allant dans le sens du décret tertiaire 
&gt; amélioration du bilan énergétique et amélioration du confort thermique pour les usagers
</t>
    </r>
    <r>
      <rPr>
        <u/>
        <sz val="16"/>
        <rFont val="Arial"/>
        <family val="2"/>
      </rPr>
      <t xml:space="preserve">Pour les locaux loués:
</t>
    </r>
    <r>
      <rPr>
        <sz val="16"/>
        <rFont val="Arial"/>
        <family val="2"/>
      </rPr>
      <t>Aucun</t>
    </r>
  </si>
  <si>
    <t>Aucun travaux sur les locaux vacants au sein du bâtiment existant = près de 2500m² de surface inutilisée
Délocalisation des enseignements dans un bâtiment loué hors du CHU = Solution non fonctionnelle (éloignement d’une bonne partie des étudiants et personnels administratifs du reste de l’établissement).
Les enseignants doivent multipliés les déplacements pour aller donner cours dans plusieurs lieux éloignés les uns des autres au lieu de bénéficier de la proximité - salles de cours / CHU KB ou ils exercent leur pratique hospitalière.
Absence du bénéfice de mutualisation des ressources et locaux déjà présents dans le bâtiment existant pour tous les étudiants et personnels.
Perte de lien entre les étudiants.
 Solution onéreuse.</t>
  </si>
  <si>
    <t>Projet répondant à la majorité des besoins énoncés par les utilisateurs.
Réutilisation des surfaces vacantes et désamiantage de ces surfaces.
Rassemblement des étudiants en un même lieu favorisant l’émulation.
Mutualisation des locaux supports et des ressources existantes dans le bâtiment pour tous les étudiants et personnels (RU, biblio etc…)
Proximités des étudiants et enseignants avec le CHU (stages, pratique hospitalière).
Travaux allant dans le sens du décret tertiaire.</t>
  </si>
  <si>
    <t>Réaménagement des surfaces vacantes du bâtiment de la faculté de médecine au KB pour y accueillir les effectifs supplémentaires étudiants et administratifs.
Création de locaux d’enseignement supplémentaires, Rénovation des amphithéâtres, Création de locaux tertiaire supplémentaires, Agrandissement de la plateforme de simulation, Mise en accessibilité PMR du bâtiment.
Reprise et mise en conformité des installations techniques du bâtiment, Réfection de la toiture.
Remplacement des menuiseries extérieures en façade, Désamiantage sur les zones concernées par le projet.</t>
  </si>
  <si>
    <t>Budget insuffisant pour :
- couvrir tous les besoins énoncés par les utilisateurs en phase de recueil des besoins,
- couvrir tous les travaux nécessaires à l’atteinte du décret tertiaire.
Délais trop contraints pour accueillir directement les étudiants (PASS) issus de la vente de Chatenay sur KB. L’université devra accueillir les PASS de manière provisoire à Orsay en attendant la réalisation des travaux à KB.
Pour autant, le scénario de référence ne répond pas non plus à ces objectifs.</t>
  </si>
  <si>
    <t>Ensemble des effectifs administratifs de la faculté de médecine</t>
  </si>
  <si>
    <t>Domanial, réhabilitation partielle</t>
  </si>
  <si>
    <t>Bâtiment faculté de médecine au Kremlin Bicêtre</t>
  </si>
  <si>
    <t>Bâtiment locatif dans le privé</t>
  </si>
  <si>
    <t>Effectifs étudiants de 1ère année de médecine + administratifs issus des locaux de Châtenay-Malabry</t>
  </si>
  <si>
    <t>m²/SUB</t>
  </si>
  <si>
    <t>Ensemble des effectifs étudiants et administratifs de la faculté de médecine (compris 1ères années de médecine)</t>
  </si>
  <si>
    <t>Réhabilitation de la faculté de médecine au Kremlin Bicêtre UPS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</si>
</sst>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0">
    <numFmt numFmtId="5" formatCode="#,##0\ &quot;€&quot;;\-#,##0\ &quot;€&quot;"/>
    <numFmt numFmtId="6" formatCode="#,##0\ &quot;€&quot;;[Red]\-#,##0\ &quot;€&quot;"/>
    <numFmt numFmtId="44" formatCode="_-* #,##0.00\ &quot;€&quot;_-;\-* #,##0.00\ &quot;€&quot;_-;_-* &quot;-&quot;??\ &quot;€&quot;_-;_-@_-"/>
    <numFmt numFmtId="164" formatCode="_-* #,##0.00\ _€_-;\-* #,##0.00\ _€_-;_-* &quot;-&quot;??\ _€_-;_-@_-"/>
    <numFmt numFmtId="165" formatCode="_-* #,##0\ _€_-;\-* #,##0\ _€_-;_-* &quot;-&quot;??\ _€_-;_-@_-"/>
    <numFmt numFmtId="166" formatCode="0.0%"/>
    <numFmt numFmtId="167" formatCode="_-* #,##0\ &quot;€&quot;_-;\-* #,##0\ &quot;€&quot;_-;_-* &quot;-&quot;??\ &quot;€&quot;_-;_-@_-"/>
    <numFmt numFmtId="168" formatCode="#,###&quot;m²SUB&quot;"/>
    <numFmt numFmtId="169" formatCode="#,###&quot; m² SUB&quot;"/>
    <numFmt numFmtId="170" formatCode="#,##0\ &quot;€&quot;"/>
    <numFmt numFmtId="171" formatCode="#,###&quot;m² SUN&quot;"/>
    <numFmt numFmtId="172" formatCode="#,##0\ _€"/>
    <numFmt numFmtId="173" formatCode="[$-40C]General"/>
    <numFmt numFmtId="174" formatCode="_-* #,##0.0\ _€_-;\-* #,##0.0\ _€_-;_-* &quot;-&quot;??\ _€_-;_-@_-"/>
    <numFmt numFmtId="175" formatCode="_-* #,##0\ &quot;€&quot;_-;\-* #,##0\ &quot;€&quot;_-;;_-@_-"/>
    <numFmt numFmtId="176" formatCode="_-* #,##0&quot; m²SUB&quot;_-;\-* #,##0&quot; m²SUB&quot;_-;;_-@_-"/>
    <numFmt numFmtId="177" formatCode="_-* #,##0&quot; PdT&quot;_-;\-* #,##0&quot; PdT&quot;_-;;_-@_-"/>
    <numFmt numFmtId="178" formatCode="_-* #,##0&quot; €/an&quot;_-;\-* #,##0&quot; €/an&quot;_-;;_-@_-"/>
    <numFmt numFmtId="179" formatCode="_-* #,##0&quot; k€&quot;_-;\-* #,##0&quot; k€&quot;_-;;_-@_-"/>
    <numFmt numFmtId="180" formatCode="_-* #,##0.0&quot; m²SUB/PdT&quot;_-;\-* #,##0.0&quot; m²SUB/PdT&quot;_-;;_-@_-"/>
  </numFmts>
  <fonts count="62" x14ac:knownFonts="1">
    <font>
      <sz val="10"/>
      <name val="Arial"/>
    </font>
    <font>
      <sz val="10"/>
      <name val="Arial"/>
      <family val="2"/>
    </font>
    <font>
      <sz val="8"/>
      <name val="Arial"/>
      <family val="2"/>
    </font>
    <font>
      <b/>
      <sz val="10"/>
      <name val="Arial"/>
      <family val="2"/>
    </font>
    <font>
      <sz val="10"/>
      <name val="Arial"/>
      <family val="2"/>
    </font>
    <font>
      <b/>
      <i/>
      <sz val="10"/>
      <name val="Arial"/>
      <family val="2"/>
    </font>
    <font>
      <i/>
      <sz val="10"/>
      <name val="Arial"/>
      <family val="2"/>
    </font>
    <font>
      <sz val="12"/>
      <name val="Arial"/>
      <family val="2"/>
    </font>
    <font>
      <b/>
      <sz val="10"/>
      <color indexed="9"/>
      <name val="Arial"/>
      <family val="2"/>
    </font>
    <font>
      <sz val="10"/>
      <color indexed="58"/>
      <name val="Arial"/>
      <family val="2"/>
    </font>
    <font>
      <i/>
      <sz val="10"/>
      <color indexed="58"/>
      <name val="Arial"/>
      <family val="2"/>
    </font>
    <font>
      <b/>
      <sz val="10"/>
      <color indexed="58"/>
      <name val="Arial"/>
      <family val="2"/>
    </font>
    <font>
      <b/>
      <i/>
      <sz val="10"/>
      <color indexed="58"/>
      <name val="Arial"/>
      <family val="2"/>
    </font>
    <font>
      <sz val="12"/>
      <color indexed="58"/>
      <name val="Arial"/>
      <family val="2"/>
    </font>
    <font>
      <sz val="10"/>
      <name val="Garamond"/>
      <family val="1"/>
    </font>
    <font>
      <i/>
      <sz val="10"/>
      <name val="Garamond"/>
      <family val="1"/>
    </font>
    <font>
      <sz val="8"/>
      <name val="Arial"/>
      <family val="2"/>
    </font>
    <font>
      <sz val="9"/>
      <name val="Arial"/>
      <family val="2"/>
    </font>
    <font>
      <b/>
      <sz val="16"/>
      <color theme="0"/>
      <name val="Arial"/>
      <family val="2"/>
    </font>
    <font>
      <sz val="8"/>
      <name val="Garamond"/>
      <family val="1"/>
    </font>
    <font>
      <b/>
      <sz val="14"/>
      <color indexed="9"/>
      <name val="Arial"/>
      <family val="2"/>
    </font>
    <font>
      <sz val="11"/>
      <color rgb="FF000000"/>
      <name val="Calibri"/>
      <family val="2"/>
    </font>
    <font>
      <i/>
      <sz val="16"/>
      <name val="Arial"/>
      <family val="2"/>
    </font>
    <font>
      <sz val="16"/>
      <name val="Arial"/>
      <family val="2"/>
    </font>
    <font>
      <sz val="28"/>
      <name val="Arial"/>
      <family val="2"/>
    </font>
    <font>
      <i/>
      <sz val="28"/>
      <name val="Arial"/>
      <family val="2"/>
    </font>
    <font>
      <b/>
      <u/>
      <sz val="10"/>
      <color indexed="58"/>
      <name val="Arial"/>
      <family val="2"/>
    </font>
    <font>
      <sz val="8"/>
      <color rgb="FF000000"/>
      <name val="Segoe UI"/>
      <family val="2"/>
    </font>
    <font>
      <b/>
      <sz val="16"/>
      <name val="Arial"/>
      <family val="2"/>
    </font>
    <font>
      <b/>
      <i/>
      <sz val="16"/>
      <name val="Arial"/>
      <family val="2"/>
    </font>
    <font>
      <b/>
      <sz val="16"/>
      <color rgb="FF002060"/>
      <name val="Arial"/>
      <family val="2"/>
    </font>
    <font>
      <b/>
      <i/>
      <sz val="16"/>
      <color rgb="FF002060"/>
      <name val="Arial"/>
      <family val="2"/>
    </font>
    <font>
      <b/>
      <i/>
      <u/>
      <sz val="16"/>
      <name val="Arial"/>
      <family val="2"/>
    </font>
    <font>
      <b/>
      <i/>
      <sz val="10"/>
      <color theme="3"/>
      <name val="Arial"/>
      <family val="2"/>
    </font>
    <font>
      <b/>
      <sz val="12"/>
      <name val="Arial"/>
      <family val="2"/>
    </font>
    <font>
      <b/>
      <sz val="20"/>
      <name val="Arial"/>
      <family val="2"/>
    </font>
    <font>
      <b/>
      <sz val="10"/>
      <name val="Garamond"/>
      <family val="1"/>
    </font>
    <font>
      <b/>
      <i/>
      <sz val="10"/>
      <name val="Garamond"/>
      <family val="1"/>
    </font>
    <font>
      <sz val="10"/>
      <name val="Arial"/>
      <family val="2"/>
    </font>
    <font>
      <b/>
      <i/>
      <sz val="18"/>
      <name val="Arial"/>
      <family val="2"/>
    </font>
    <font>
      <b/>
      <sz val="18"/>
      <name val="Arial"/>
      <family val="2"/>
    </font>
    <font>
      <sz val="18"/>
      <name val="Arial"/>
      <family val="2"/>
    </font>
    <font>
      <i/>
      <sz val="18"/>
      <name val="Arial"/>
      <family val="2"/>
    </font>
    <font>
      <b/>
      <sz val="18"/>
      <color theme="0"/>
      <name val="Arial"/>
      <family val="2"/>
    </font>
    <font>
      <sz val="18"/>
      <color theme="0"/>
      <name val="Arial"/>
      <family val="2"/>
    </font>
    <font>
      <i/>
      <sz val="18"/>
      <color theme="0"/>
      <name val="Arial"/>
      <family val="2"/>
    </font>
    <font>
      <b/>
      <sz val="18"/>
      <color rgb="FF002060"/>
      <name val="Arial"/>
      <family val="2"/>
    </font>
    <font>
      <b/>
      <i/>
      <sz val="18"/>
      <color rgb="FF002060"/>
      <name val="Arial"/>
      <family val="2"/>
    </font>
    <font>
      <i/>
      <sz val="18"/>
      <color rgb="FF004A82"/>
      <name val="Arial"/>
      <family val="2"/>
    </font>
    <font>
      <i/>
      <sz val="18"/>
      <color rgb="FF002060"/>
      <name val="Arial"/>
      <family val="2"/>
    </font>
    <font>
      <sz val="18"/>
      <color rgb="FF002060"/>
      <name val="Arial"/>
      <family val="2"/>
    </font>
    <font>
      <b/>
      <i/>
      <sz val="18"/>
      <color rgb="FF004A82"/>
      <name val="Arial"/>
      <family val="2"/>
    </font>
    <font>
      <i/>
      <sz val="12"/>
      <name val="Arial"/>
      <family val="2"/>
    </font>
    <font>
      <b/>
      <u/>
      <sz val="18"/>
      <name val="Arial"/>
      <family val="2"/>
    </font>
    <font>
      <b/>
      <sz val="18"/>
      <color rgb="FFFFFF00"/>
      <name val="Arial"/>
      <family val="2"/>
    </font>
    <font>
      <sz val="15"/>
      <name val="Arial"/>
      <family val="2"/>
    </font>
    <font>
      <i/>
      <sz val="15"/>
      <name val="Arial"/>
      <family val="2"/>
    </font>
    <font>
      <b/>
      <sz val="15"/>
      <color indexed="81"/>
      <name val="Tahoma"/>
      <family val="2"/>
    </font>
    <font>
      <sz val="15"/>
      <color indexed="81"/>
      <name val="Tahoma"/>
      <family val="2"/>
    </font>
    <font>
      <b/>
      <sz val="24"/>
      <name val="Arial"/>
      <family val="2"/>
    </font>
    <font>
      <u/>
      <sz val="16"/>
      <name val="Arial"/>
      <family val="2"/>
    </font>
    <font>
      <sz val="9"/>
      <color indexed="81"/>
      <name val="Tahoma"/>
      <family val="2"/>
    </font>
  </fonts>
  <fills count="18">
    <fill>
      <patternFill patternType="none"/>
    </fill>
    <fill>
      <patternFill patternType="gray125"/>
    </fill>
    <fill>
      <patternFill patternType="solid">
        <fgColor indexed="9"/>
        <bgColor indexed="64"/>
      </patternFill>
    </fill>
    <fill>
      <patternFill patternType="solid">
        <fgColor indexed="56"/>
        <bgColor indexed="64"/>
      </patternFill>
    </fill>
    <fill>
      <patternFill patternType="solid">
        <fgColor indexed="21"/>
        <bgColor indexed="64"/>
      </patternFill>
    </fill>
    <fill>
      <patternFill patternType="solid">
        <fgColor indexed="51"/>
        <bgColor indexed="64"/>
      </patternFill>
    </fill>
    <fill>
      <patternFill patternType="solid">
        <fgColor indexed="13"/>
        <bgColor indexed="64"/>
      </patternFill>
    </fill>
    <fill>
      <patternFill patternType="solid">
        <fgColor indexed="11"/>
        <bgColor indexed="58"/>
      </patternFill>
    </fill>
    <fill>
      <patternFill patternType="solid">
        <fgColor indexed="11"/>
        <bgColor indexed="64"/>
      </patternFill>
    </fill>
    <fill>
      <patternFill patternType="solid">
        <fgColor rgb="FFFFC000"/>
        <bgColor indexed="64"/>
      </patternFill>
    </fill>
    <fill>
      <patternFill patternType="solid">
        <fgColor rgb="FFFFFFAF"/>
        <bgColor indexed="64"/>
      </patternFill>
    </fill>
    <fill>
      <patternFill patternType="solid">
        <fgColor rgb="FFFFFFDD"/>
        <bgColor indexed="64"/>
      </patternFill>
    </fill>
    <fill>
      <patternFill patternType="solid">
        <fgColor rgb="FF9A6D12"/>
        <bgColor indexed="64"/>
      </patternFill>
    </fill>
    <fill>
      <patternFill patternType="solid">
        <fgColor rgb="FF82CC7E"/>
        <bgColor indexed="64"/>
      </patternFill>
    </fill>
    <fill>
      <patternFill patternType="solid">
        <fgColor rgb="FFCD89BE"/>
        <bgColor indexed="64"/>
      </patternFill>
    </fill>
    <fill>
      <patternFill patternType="solid">
        <fgColor rgb="FF004A82"/>
        <bgColor indexed="64"/>
      </patternFill>
    </fill>
    <fill>
      <patternFill patternType="solid">
        <fgColor rgb="FFA3D8FF"/>
        <bgColor indexed="64"/>
      </patternFill>
    </fill>
    <fill>
      <patternFill patternType="solid">
        <fgColor theme="0" tint="-0.14999847407452621"/>
        <bgColor indexed="64"/>
      </patternFill>
    </fill>
  </fills>
  <borders count="87">
    <border>
      <left/>
      <right/>
      <top/>
      <bottom/>
      <diagonal/>
    </border>
    <border>
      <left style="thin">
        <color indexed="58"/>
      </left>
      <right style="thin">
        <color indexed="58"/>
      </right>
      <top style="thin">
        <color indexed="58"/>
      </top>
      <bottom style="thin">
        <color indexed="58"/>
      </bottom>
      <diagonal/>
    </border>
    <border>
      <left style="thin">
        <color indexed="64"/>
      </left>
      <right style="thin">
        <color indexed="64"/>
      </right>
      <top style="thin">
        <color indexed="64"/>
      </top>
      <bottom style="thin">
        <color indexed="64"/>
      </bottom>
      <diagonal/>
    </border>
    <border>
      <left style="thin">
        <color indexed="58"/>
      </left>
      <right/>
      <top style="thin">
        <color indexed="58"/>
      </top>
      <bottom style="thin">
        <color indexed="58"/>
      </bottom>
      <diagonal/>
    </border>
    <border>
      <left style="thin">
        <color indexed="64"/>
      </left>
      <right style="thin">
        <color indexed="64"/>
      </right>
      <top style="thin">
        <color indexed="64"/>
      </top>
      <bottom/>
      <diagonal/>
    </border>
    <border>
      <left style="medium">
        <color indexed="40"/>
      </left>
      <right style="medium">
        <color indexed="40"/>
      </right>
      <top style="medium">
        <color indexed="40"/>
      </top>
      <bottom/>
      <diagonal/>
    </border>
    <border>
      <left/>
      <right/>
      <top style="thin">
        <color indexed="58"/>
      </top>
      <bottom/>
      <diagonal/>
    </border>
    <border>
      <left/>
      <right/>
      <top/>
      <bottom style="thin">
        <color indexed="58"/>
      </bottom>
      <diagonal/>
    </border>
    <border>
      <left/>
      <right/>
      <top/>
      <bottom style="thin">
        <color indexed="64"/>
      </bottom>
      <diagonal/>
    </border>
    <border>
      <left style="double">
        <color indexed="64"/>
      </left>
      <right/>
      <top style="thin">
        <color indexed="58"/>
      </top>
      <bottom/>
      <diagonal/>
    </border>
    <border>
      <left style="medium">
        <color indexed="40"/>
      </left>
      <right style="medium">
        <color indexed="40"/>
      </right>
      <top/>
      <bottom/>
      <diagonal/>
    </border>
    <border>
      <left style="medium">
        <color indexed="40"/>
      </left>
      <right style="medium">
        <color indexed="40"/>
      </right>
      <top/>
      <bottom style="medium">
        <color indexed="40"/>
      </bottom>
      <diagonal/>
    </border>
    <border>
      <left/>
      <right/>
      <top style="thin">
        <color indexed="58"/>
      </top>
      <bottom style="thin">
        <color indexed="58"/>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top style="dotted">
        <color indexed="64"/>
      </top>
      <bottom style="dotted">
        <color indexed="64"/>
      </bottom>
      <diagonal/>
    </border>
    <border>
      <left style="medium">
        <color indexed="64"/>
      </left>
      <right/>
      <top style="medium">
        <color indexed="64"/>
      </top>
      <bottom/>
      <diagonal/>
    </border>
    <border>
      <left/>
      <right/>
      <top style="medium">
        <color indexed="64"/>
      </top>
      <bottom/>
      <diagonal/>
    </border>
    <border>
      <left style="hair">
        <color indexed="64"/>
      </left>
      <right/>
      <top style="dotted">
        <color indexed="64"/>
      </top>
      <bottom style="dotted">
        <color indexed="64"/>
      </bottom>
      <diagonal/>
    </border>
    <border>
      <left style="hair">
        <color indexed="64"/>
      </left>
      <right/>
      <top style="dotted">
        <color indexed="64"/>
      </top>
      <bottom style="medium">
        <color indexed="64"/>
      </bottom>
      <diagonal/>
    </border>
    <border>
      <left/>
      <right style="medium">
        <color indexed="64"/>
      </right>
      <top/>
      <bottom/>
      <diagonal/>
    </border>
    <border>
      <left/>
      <right style="medium">
        <color indexed="64"/>
      </right>
      <top style="medium">
        <color indexed="64"/>
      </top>
      <bottom/>
      <diagonal/>
    </border>
    <border>
      <left style="medium">
        <color indexed="64"/>
      </left>
      <right/>
      <top/>
      <bottom/>
      <diagonal/>
    </border>
    <border>
      <left style="hair">
        <color indexed="64"/>
      </left>
      <right/>
      <top style="medium">
        <color indexed="64"/>
      </top>
      <bottom style="dotted">
        <color indexed="64"/>
      </bottom>
      <diagonal/>
    </border>
    <border>
      <left/>
      <right style="medium">
        <color indexed="64"/>
      </right>
      <top style="medium">
        <color indexed="64"/>
      </top>
      <bottom style="medium">
        <color indexed="64"/>
      </bottom>
      <diagonal/>
    </border>
    <border>
      <left style="hair">
        <color indexed="64"/>
      </left>
      <right style="medium">
        <color indexed="64"/>
      </right>
      <top style="medium">
        <color indexed="64"/>
      </top>
      <bottom style="dotted">
        <color indexed="64"/>
      </bottom>
      <diagonal/>
    </border>
    <border>
      <left style="hair">
        <color indexed="64"/>
      </left>
      <right style="medium">
        <color indexed="64"/>
      </right>
      <top style="dotted">
        <color indexed="64"/>
      </top>
      <bottom style="dotted">
        <color indexed="64"/>
      </bottom>
      <diagonal/>
    </border>
    <border>
      <left style="hair">
        <color indexed="64"/>
      </left>
      <right style="medium">
        <color indexed="64"/>
      </right>
      <top style="dotted">
        <color indexed="64"/>
      </top>
      <bottom style="medium">
        <color indexed="64"/>
      </bottom>
      <diagonal/>
    </border>
    <border>
      <left/>
      <right style="hair">
        <color indexed="64"/>
      </right>
      <top style="medium">
        <color indexed="64"/>
      </top>
      <bottom style="dotted">
        <color indexed="64"/>
      </bottom>
      <diagonal/>
    </border>
    <border>
      <left/>
      <right style="hair">
        <color indexed="64"/>
      </right>
      <top style="dotted">
        <color indexed="64"/>
      </top>
      <bottom style="dotted">
        <color indexed="64"/>
      </bottom>
      <diagonal/>
    </border>
    <border>
      <left/>
      <right style="hair">
        <color indexed="64"/>
      </right>
      <top style="dotted">
        <color indexed="64"/>
      </top>
      <bottom style="medium">
        <color indexed="64"/>
      </bottom>
      <diagonal/>
    </border>
    <border>
      <left/>
      <right/>
      <top/>
      <bottom style="medium">
        <color indexed="64"/>
      </bottom>
      <diagonal/>
    </border>
    <border>
      <left style="medium">
        <color indexed="64"/>
      </left>
      <right/>
      <top/>
      <bottom style="medium">
        <color indexed="64"/>
      </bottom>
      <diagonal/>
    </border>
    <border>
      <left/>
      <right style="thin">
        <color indexed="64"/>
      </right>
      <top/>
      <bottom/>
      <diagonal/>
    </border>
    <border>
      <left/>
      <right style="medium">
        <color indexed="64"/>
      </right>
      <top/>
      <bottom style="medium">
        <color indexed="64"/>
      </bottom>
      <diagonal/>
    </border>
    <border>
      <left/>
      <right/>
      <top style="medium">
        <color indexed="64"/>
      </top>
      <bottom style="dotted">
        <color indexed="64"/>
      </bottom>
      <diagonal/>
    </border>
    <border>
      <left/>
      <right/>
      <top style="dotted">
        <color indexed="64"/>
      </top>
      <bottom style="medium">
        <color indexed="64"/>
      </bottom>
      <diagonal/>
    </border>
    <border>
      <left/>
      <right style="thin">
        <color indexed="64"/>
      </right>
      <top style="medium">
        <color indexed="64"/>
      </top>
      <bottom/>
      <diagonal/>
    </border>
    <border>
      <left/>
      <right style="thin">
        <color indexed="64"/>
      </right>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dotted">
        <color indexed="64"/>
      </bottom>
      <diagonal/>
    </border>
    <border>
      <left style="thin">
        <color indexed="64"/>
      </left>
      <right/>
      <top style="dotted">
        <color indexed="64"/>
      </top>
      <bottom style="dotted">
        <color indexed="64"/>
      </bottom>
      <diagonal/>
    </border>
    <border>
      <left style="thin">
        <color indexed="64"/>
      </left>
      <right/>
      <top style="dotted">
        <color indexed="64"/>
      </top>
      <bottom style="medium">
        <color indexed="64"/>
      </bottom>
      <diagonal/>
    </border>
    <border>
      <left style="medium">
        <color indexed="64"/>
      </left>
      <right/>
      <top style="medium">
        <color indexed="64"/>
      </top>
      <bottom style="dotted">
        <color indexed="64"/>
      </bottom>
      <diagonal/>
    </border>
    <border>
      <left style="medium">
        <color indexed="64"/>
      </left>
      <right/>
      <top style="dotted">
        <color indexed="64"/>
      </top>
      <bottom style="dotted">
        <color indexed="64"/>
      </bottom>
      <diagonal/>
    </border>
    <border>
      <left style="medium">
        <color indexed="64"/>
      </left>
      <right/>
      <top style="dotted">
        <color indexed="64"/>
      </top>
      <bottom style="medium">
        <color indexed="64"/>
      </bottom>
      <diagonal/>
    </border>
    <border>
      <left/>
      <right style="thin">
        <color indexed="64"/>
      </right>
      <top style="medium">
        <color indexed="64"/>
      </top>
      <bottom style="dotted">
        <color indexed="64"/>
      </bottom>
      <diagonal/>
    </border>
    <border>
      <left/>
      <right style="thin">
        <color indexed="64"/>
      </right>
      <top style="dotted">
        <color indexed="64"/>
      </top>
      <bottom style="dotted">
        <color indexed="64"/>
      </bottom>
      <diagonal/>
    </border>
    <border>
      <left/>
      <right style="thin">
        <color indexed="64"/>
      </right>
      <top style="dotted">
        <color indexed="64"/>
      </top>
      <bottom style="medium">
        <color indexed="64"/>
      </bottom>
      <diagonal/>
    </border>
    <border>
      <left style="thin">
        <color indexed="64"/>
      </left>
      <right/>
      <top style="medium">
        <color indexed="64"/>
      </top>
      <bottom style="medium">
        <color indexed="64"/>
      </bottom>
      <diagonal/>
    </border>
    <border>
      <left/>
      <right style="thin">
        <color indexed="64"/>
      </right>
      <top/>
      <bottom style="thin">
        <color indexed="64"/>
      </bottom>
      <diagonal/>
    </border>
    <border>
      <left/>
      <right style="medium">
        <color indexed="64"/>
      </right>
      <top/>
      <bottom style="thin">
        <color indexed="64"/>
      </bottom>
      <diagonal/>
    </border>
    <border>
      <left style="thin">
        <color indexed="64"/>
      </left>
      <right/>
      <top/>
      <bottom style="medium">
        <color indexed="64"/>
      </bottom>
      <diagonal/>
    </border>
    <border>
      <left/>
      <right/>
      <top style="thin">
        <color auto="1"/>
      </top>
      <bottom style="thin">
        <color auto="1"/>
      </bottom>
      <diagonal/>
    </border>
    <border>
      <left/>
      <right style="thin">
        <color auto="1"/>
      </right>
      <top style="thin">
        <color auto="1"/>
      </top>
      <bottom style="thin">
        <color auto="1"/>
      </bottom>
      <diagonal/>
    </border>
    <border>
      <left/>
      <right/>
      <top/>
      <bottom style="thin">
        <color auto="1"/>
      </bottom>
      <diagonal/>
    </border>
    <border>
      <left style="medium">
        <color indexed="64"/>
      </left>
      <right/>
      <top style="medium">
        <color indexed="64"/>
      </top>
      <bottom style="thin">
        <color auto="1"/>
      </bottom>
      <diagonal/>
    </border>
    <border>
      <left/>
      <right/>
      <top style="medium">
        <color indexed="64"/>
      </top>
      <bottom style="thin">
        <color auto="1"/>
      </bottom>
      <diagonal/>
    </border>
    <border>
      <left style="medium">
        <color indexed="64"/>
      </left>
      <right/>
      <top/>
      <bottom style="thin">
        <color auto="1"/>
      </bottom>
      <diagonal/>
    </border>
    <border>
      <left/>
      <right style="medium">
        <color indexed="64"/>
      </right>
      <top style="thin">
        <color auto="1"/>
      </top>
      <bottom style="thin">
        <color auto="1"/>
      </bottom>
      <diagonal/>
    </border>
    <border>
      <left style="medium">
        <color indexed="64"/>
      </left>
      <right/>
      <top style="thin">
        <color auto="1"/>
      </top>
      <bottom style="thin">
        <color auto="1"/>
      </bottom>
      <diagonal/>
    </border>
    <border>
      <left style="medium">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medium">
        <color indexed="64"/>
      </right>
      <top style="thin">
        <color indexed="64"/>
      </top>
      <bottom/>
      <diagonal/>
    </border>
    <border>
      <left style="medium">
        <color indexed="64"/>
      </left>
      <right/>
      <top/>
      <bottom style="double">
        <color indexed="64"/>
      </bottom>
      <diagonal/>
    </border>
    <border>
      <left/>
      <right/>
      <top/>
      <bottom style="double">
        <color indexed="64"/>
      </bottom>
      <diagonal/>
    </border>
    <border>
      <left/>
      <right style="thin">
        <color indexed="64"/>
      </right>
      <top/>
      <bottom style="double">
        <color indexed="64"/>
      </bottom>
      <diagonal/>
    </border>
    <border>
      <left/>
      <right style="medium">
        <color indexed="64"/>
      </right>
      <top/>
      <bottom style="double">
        <color indexed="64"/>
      </bottom>
      <diagonal/>
    </border>
    <border>
      <left style="thin">
        <color indexed="64"/>
      </left>
      <right/>
      <top/>
      <bottom style="double">
        <color indexed="64"/>
      </bottom>
      <diagonal/>
    </border>
    <border>
      <left style="medium">
        <color indexed="64"/>
      </left>
      <right/>
      <top style="thin">
        <color auto="1"/>
      </top>
      <bottom style="medium">
        <color indexed="64"/>
      </bottom>
      <diagonal/>
    </border>
    <border>
      <left/>
      <right/>
      <top style="thin">
        <color auto="1"/>
      </top>
      <bottom style="medium">
        <color indexed="64"/>
      </bottom>
      <diagonal/>
    </border>
    <border>
      <left/>
      <right style="thin">
        <color auto="1"/>
      </right>
      <top style="thin">
        <color auto="1"/>
      </top>
      <bottom style="medium">
        <color indexed="64"/>
      </bottom>
      <diagonal/>
    </border>
    <border>
      <left/>
      <right style="medium">
        <color indexed="64"/>
      </right>
      <top style="thin">
        <color auto="1"/>
      </top>
      <bottom style="medium">
        <color indexed="64"/>
      </bottom>
      <diagonal/>
    </border>
    <border>
      <left style="thin">
        <color indexed="64"/>
      </left>
      <right/>
      <top style="thin">
        <color indexed="64"/>
      </top>
      <bottom/>
      <diagonal/>
    </border>
    <border>
      <left style="hair">
        <color indexed="64"/>
      </left>
      <right style="thin">
        <color indexed="64"/>
      </right>
      <top style="double">
        <color indexed="64"/>
      </top>
      <bottom/>
      <diagonal/>
    </border>
    <border>
      <left style="hair">
        <color indexed="64"/>
      </left>
      <right style="thin">
        <color indexed="64"/>
      </right>
      <top/>
      <bottom/>
      <diagonal/>
    </border>
    <border>
      <left style="hair">
        <color indexed="64"/>
      </left>
      <right style="hair">
        <color indexed="64"/>
      </right>
      <top style="double">
        <color indexed="64"/>
      </top>
      <bottom/>
      <diagonal/>
    </border>
    <border>
      <left style="hair">
        <color indexed="64"/>
      </left>
      <right style="hair">
        <color indexed="64"/>
      </right>
      <top/>
      <bottom/>
      <diagonal/>
    </border>
    <border>
      <left style="hair">
        <color indexed="64"/>
      </left>
      <right style="hair">
        <color indexed="64"/>
      </right>
      <top/>
      <bottom style="thin">
        <color auto="1"/>
      </bottom>
      <diagonal/>
    </border>
    <border>
      <left style="hair">
        <color indexed="64"/>
      </left>
      <right style="thin">
        <color indexed="64"/>
      </right>
      <top/>
      <bottom style="thin">
        <color indexed="64"/>
      </bottom>
      <diagonal/>
    </border>
    <border>
      <left/>
      <right/>
      <top/>
      <bottom style="thin">
        <color auto="1"/>
      </bottom>
      <diagonal/>
    </border>
    <border>
      <left style="hair">
        <color indexed="64"/>
      </left>
      <right style="hair">
        <color indexed="64"/>
      </right>
      <top/>
      <bottom style="double">
        <color indexed="64"/>
      </bottom>
      <diagonal/>
    </border>
    <border>
      <left style="hair">
        <color indexed="64"/>
      </left>
      <right style="thin">
        <color indexed="64"/>
      </right>
      <top/>
      <bottom style="double">
        <color indexed="64"/>
      </bottom>
      <diagonal/>
    </border>
    <border>
      <left/>
      <right style="medium">
        <color indexed="64"/>
      </right>
      <top style="double">
        <color indexed="64"/>
      </top>
      <bottom/>
      <diagonal/>
    </border>
    <border>
      <left/>
      <right style="thin">
        <color indexed="64"/>
      </right>
      <top style="double">
        <color indexed="64"/>
      </top>
      <bottom/>
      <diagonal/>
    </border>
    <border>
      <left/>
      <right/>
      <top style="double">
        <color indexed="64"/>
      </top>
      <bottom/>
      <diagonal/>
    </border>
  </borders>
  <cellStyleXfs count="7">
    <xf numFmtId="0" fontId="0" fillId="0" borderId="0"/>
    <xf numFmtId="44" fontId="1" fillId="0" borderId="0" applyFont="0" applyFill="0" applyBorder="0" applyAlignment="0" applyProtection="0"/>
    <xf numFmtId="0" fontId="4" fillId="0" borderId="0"/>
    <xf numFmtId="9" fontId="1" fillId="0" borderId="0" applyFont="0" applyFill="0" applyBorder="0" applyAlignment="0" applyProtection="0"/>
    <xf numFmtId="164" fontId="1" fillId="0" borderId="0" applyFont="0" applyFill="0" applyBorder="0" applyAlignment="0" applyProtection="0"/>
    <xf numFmtId="173" fontId="21" fillId="0" borderId="0"/>
    <xf numFmtId="44" fontId="38" fillId="0" borderId="0" applyFont="0" applyFill="0" applyBorder="0" applyAlignment="0" applyProtection="0"/>
  </cellStyleXfs>
  <cellXfs count="563">
    <xf numFmtId="0" fontId="0" fillId="0" borderId="0" xfId="0"/>
    <xf numFmtId="166" fontId="5" fillId="2" borderId="0" xfId="0" applyNumberFormat="1" applyFont="1" applyFill="1" applyBorder="1" applyAlignment="1">
      <alignment vertical="center"/>
    </xf>
    <xf numFmtId="9" fontId="5" fillId="2" borderId="0" xfId="0" applyNumberFormat="1" applyFont="1" applyFill="1" applyBorder="1" applyAlignment="1">
      <alignment vertical="center"/>
    </xf>
    <xf numFmtId="0" fontId="3" fillId="2" borderId="0" xfId="0" applyFont="1" applyFill="1" applyAlignment="1">
      <alignment horizontal="center" vertical="center"/>
    </xf>
    <xf numFmtId="0" fontId="10" fillId="0" borderId="1" xfId="0" applyFont="1" applyFill="1" applyBorder="1" applyAlignment="1" applyProtection="1">
      <alignment vertical="center" wrapText="1"/>
    </xf>
    <xf numFmtId="166" fontId="10" fillId="0" borderId="1" xfId="0" applyNumberFormat="1" applyFont="1" applyFill="1" applyBorder="1" applyAlignment="1" applyProtection="1">
      <alignment horizontal="center" vertical="center" wrapText="1"/>
    </xf>
    <xf numFmtId="166" fontId="10" fillId="0" borderId="1" xfId="3" applyNumberFormat="1" applyFont="1" applyFill="1" applyBorder="1" applyAlignment="1" applyProtection="1">
      <alignment horizontal="center" vertical="center" wrapText="1"/>
    </xf>
    <xf numFmtId="0" fontId="0" fillId="0" borderId="0" xfId="0" applyProtection="1"/>
    <xf numFmtId="0" fontId="3" fillId="0" borderId="0" xfId="0" applyFont="1" applyProtection="1"/>
    <xf numFmtId="0" fontId="4" fillId="2" borderId="2" xfId="0" applyFont="1" applyFill="1" applyBorder="1" applyAlignment="1" applyProtection="1">
      <alignment horizontal="center"/>
    </xf>
    <xf numFmtId="0" fontId="4" fillId="3" borderId="0" xfId="0" applyFont="1" applyFill="1" applyAlignment="1" applyProtection="1">
      <alignment wrapText="1"/>
    </xf>
    <xf numFmtId="0" fontId="4" fillId="0" borderId="0" xfId="0" applyFont="1" applyProtection="1"/>
    <xf numFmtId="0" fontId="9" fillId="2" borderId="3" xfId="0" applyFont="1" applyFill="1" applyBorder="1" applyAlignment="1">
      <alignment vertical="center" wrapText="1"/>
    </xf>
    <xf numFmtId="0" fontId="10" fillId="7" borderId="1" xfId="0" applyFont="1" applyFill="1" applyBorder="1" applyAlignment="1">
      <alignment vertical="center" wrapText="1"/>
    </xf>
    <xf numFmtId="0" fontId="4" fillId="2" borderId="0" xfId="0" applyFont="1" applyFill="1" applyBorder="1" applyAlignment="1">
      <alignment horizontal="center" vertical="center" wrapText="1"/>
    </xf>
    <xf numFmtId="0" fontId="6" fillId="0" borderId="0" xfId="0" applyFont="1" applyFill="1" applyBorder="1" applyAlignment="1">
      <alignment vertical="center" wrapText="1"/>
    </xf>
    <xf numFmtId="0" fontId="11" fillId="0" borderId="0" xfId="0" applyFont="1" applyFill="1" applyAlignment="1" applyProtection="1">
      <alignment vertical="center" wrapText="1"/>
    </xf>
    <xf numFmtId="0" fontId="10" fillId="0" borderId="0" xfId="0" applyFont="1" applyFill="1" applyAlignment="1" applyProtection="1">
      <alignment vertical="center" wrapText="1"/>
    </xf>
    <xf numFmtId="0" fontId="4" fillId="0" borderId="0" xfId="0" applyFont="1" applyFill="1" applyBorder="1" applyAlignment="1">
      <alignment vertical="center" wrapText="1"/>
    </xf>
    <xf numFmtId="0" fontId="4" fillId="2" borderId="0" xfId="0" applyFont="1" applyFill="1" applyBorder="1" applyAlignment="1">
      <alignment vertical="center" wrapText="1"/>
    </xf>
    <xf numFmtId="0" fontId="9" fillId="0" borderId="1" xfId="0" applyFont="1" applyFill="1" applyBorder="1" applyAlignment="1">
      <alignment vertical="center" wrapText="1"/>
    </xf>
    <xf numFmtId="0" fontId="4" fillId="2" borderId="0" xfId="0" applyFont="1" applyFill="1" applyAlignment="1">
      <alignment vertical="center" wrapText="1"/>
    </xf>
    <xf numFmtId="0" fontId="4" fillId="2" borderId="0" xfId="0" applyFont="1" applyFill="1" applyBorder="1" applyAlignment="1">
      <alignment vertical="center"/>
    </xf>
    <xf numFmtId="14" fontId="9" fillId="2" borderId="0" xfId="0" applyNumberFormat="1" applyFont="1" applyFill="1" applyAlignment="1" applyProtection="1">
      <alignment vertical="center"/>
    </xf>
    <xf numFmtId="0" fontId="4" fillId="2" borderId="0" xfId="0" applyFont="1" applyFill="1" applyAlignment="1">
      <alignment vertical="center"/>
    </xf>
    <xf numFmtId="0" fontId="4" fillId="2" borderId="0" xfId="0" applyFont="1" applyFill="1" applyBorder="1" applyAlignment="1" applyProtection="1">
      <alignment vertical="center"/>
      <protection locked="0"/>
    </xf>
    <xf numFmtId="0" fontId="4" fillId="2" borderId="0" xfId="0" applyFont="1" applyFill="1" applyAlignment="1" applyProtection="1">
      <alignment vertical="center"/>
      <protection locked="0"/>
    </xf>
    <xf numFmtId="0" fontId="4" fillId="2" borderId="0" xfId="0" applyFont="1" applyFill="1" applyAlignment="1">
      <alignment horizontal="center" vertical="center" wrapText="1"/>
    </xf>
    <xf numFmtId="0" fontId="4" fillId="2" borderId="0" xfId="0" applyFont="1" applyFill="1" applyAlignment="1" applyProtection="1">
      <alignment horizontal="center" vertical="center" wrapText="1"/>
      <protection locked="0"/>
    </xf>
    <xf numFmtId="0" fontId="10" fillId="2" borderId="5" xfId="0" applyFont="1" applyFill="1" applyBorder="1" applyAlignment="1" applyProtection="1">
      <alignment horizontal="center" vertical="center" wrapText="1"/>
    </xf>
    <xf numFmtId="168" fontId="4" fillId="2" borderId="0" xfId="0" applyNumberFormat="1" applyFont="1" applyFill="1" applyBorder="1" applyAlignment="1" applyProtection="1">
      <alignment vertical="center"/>
      <protection locked="0"/>
    </xf>
    <xf numFmtId="0" fontId="14" fillId="2" borderId="0" xfId="0" applyFont="1" applyFill="1" applyAlignment="1" applyProtection="1">
      <alignment vertical="center"/>
      <protection locked="0"/>
    </xf>
    <xf numFmtId="0" fontId="14" fillId="2" borderId="0" xfId="0" applyFont="1" applyFill="1" applyAlignment="1" applyProtection="1">
      <alignment vertical="center" wrapText="1"/>
      <protection locked="0"/>
    </xf>
    <xf numFmtId="0" fontId="10" fillId="0" borderId="0" xfId="0" applyFont="1" applyFill="1" applyAlignment="1" applyProtection="1">
      <alignment vertical="center"/>
    </xf>
    <xf numFmtId="0" fontId="4" fillId="2" borderId="0" xfId="0" applyFont="1" applyFill="1" applyBorder="1" applyAlignment="1" applyProtection="1">
      <alignment horizontal="center" vertical="center" wrapText="1"/>
      <protection locked="0"/>
    </xf>
    <xf numFmtId="0" fontId="9" fillId="2" borderId="1" xfId="0" applyFont="1" applyFill="1" applyBorder="1" applyAlignment="1" applyProtection="1">
      <alignment horizontal="center" vertical="center"/>
      <protection locked="0"/>
    </xf>
    <xf numFmtId="0" fontId="4" fillId="2" borderId="0" xfId="0" applyFont="1" applyFill="1" applyBorder="1" applyAlignment="1">
      <alignment horizontal="right" vertical="center" wrapText="1"/>
    </xf>
    <xf numFmtId="0" fontId="4" fillId="2" borderId="7" xfId="0" applyFont="1" applyFill="1" applyBorder="1" applyAlignment="1">
      <alignment vertical="center"/>
    </xf>
    <xf numFmtId="0" fontId="13" fillId="2" borderId="0" xfId="0" applyFont="1" applyFill="1" applyAlignment="1">
      <alignment horizontal="center" vertical="center"/>
    </xf>
    <xf numFmtId="0" fontId="4" fillId="0" borderId="0" xfId="0" applyFont="1" applyFill="1" applyBorder="1" applyAlignment="1">
      <alignment vertical="center"/>
    </xf>
    <xf numFmtId="0" fontId="4" fillId="0" borderId="0" xfId="0" applyFont="1" applyFill="1" applyAlignment="1">
      <alignment vertical="center"/>
    </xf>
    <xf numFmtId="165" fontId="4" fillId="0" borderId="0" xfId="0" applyNumberFormat="1" applyFont="1" applyFill="1" applyBorder="1" applyAlignment="1" applyProtection="1">
      <alignment horizontal="right" vertical="center"/>
    </xf>
    <xf numFmtId="0" fontId="4" fillId="0" borderId="0" xfId="0" applyFont="1" applyFill="1" applyAlignment="1" applyProtection="1">
      <alignment vertical="center"/>
    </xf>
    <xf numFmtId="165" fontId="3" fillId="0" borderId="0" xfId="0" applyNumberFormat="1" applyFont="1" applyFill="1" applyAlignment="1" applyProtection="1">
      <alignment horizontal="right" vertical="center"/>
    </xf>
    <xf numFmtId="0" fontId="6" fillId="0" borderId="0" xfId="0" applyFont="1" applyFill="1" applyAlignment="1" applyProtection="1">
      <alignment vertical="center"/>
    </xf>
    <xf numFmtId="165" fontId="3" fillId="0" borderId="0" xfId="0" applyNumberFormat="1" applyFont="1" applyFill="1" applyBorder="1" applyAlignment="1" applyProtection="1">
      <alignment horizontal="right" vertical="center"/>
    </xf>
    <xf numFmtId="165" fontId="4" fillId="2" borderId="0" xfId="0" applyNumberFormat="1" applyFont="1" applyFill="1" applyBorder="1" applyAlignment="1">
      <alignment horizontal="right" vertical="center"/>
    </xf>
    <xf numFmtId="0" fontId="7" fillId="0" borderId="0" xfId="0" applyFont="1" applyFill="1" applyAlignment="1">
      <alignment horizontal="center" vertical="center"/>
    </xf>
    <xf numFmtId="0" fontId="4" fillId="2" borderId="0" xfId="0" applyFont="1" applyFill="1" applyAlignment="1">
      <alignment horizontal="right" vertical="center"/>
    </xf>
    <xf numFmtId="0" fontId="4" fillId="2" borderId="0" xfId="0" applyFont="1" applyFill="1" applyBorder="1" applyAlignment="1">
      <alignment horizontal="right" vertical="center"/>
    </xf>
    <xf numFmtId="165" fontId="4" fillId="2" borderId="8" xfId="0" applyNumberFormat="1" applyFont="1" applyFill="1" applyBorder="1" applyAlignment="1">
      <alignment horizontal="right" vertical="center"/>
    </xf>
    <xf numFmtId="165" fontId="3" fillId="0" borderId="1" xfId="0" applyNumberFormat="1" applyFont="1" applyFill="1" applyBorder="1" applyAlignment="1">
      <alignment horizontal="right" vertical="center"/>
    </xf>
    <xf numFmtId="165" fontId="3" fillId="2" borderId="1" xfId="0" applyNumberFormat="1" applyFont="1" applyFill="1" applyBorder="1" applyAlignment="1">
      <alignment horizontal="right" vertical="center"/>
    </xf>
    <xf numFmtId="0" fontId="4" fillId="2" borderId="9" xfId="0" applyFont="1" applyFill="1" applyBorder="1" applyAlignment="1">
      <alignment horizontal="right" vertical="center"/>
    </xf>
    <xf numFmtId="0" fontId="4" fillId="2" borderId="6" xfId="0" applyFont="1" applyFill="1" applyBorder="1" applyAlignment="1">
      <alignment horizontal="right" vertical="center"/>
    </xf>
    <xf numFmtId="0" fontId="10" fillId="0" borderId="1" xfId="2" applyFont="1" applyFill="1" applyBorder="1" applyAlignment="1" applyProtection="1">
      <alignment vertical="center" wrapText="1"/>
    </xf>
    <xf numFmtId="0" fontId="3" fillId="2" borderId="0" xfId="0" applyFont="1" applyFill="1" applyBorder="1" applyAlignment="1">
      <alignment horizontal="center" vertical="center"/>
    </xf>
    <xf numFmtId="0" fontId="4" fillId="5" borderId="0" xfId="0" applyFont="1" applyFill="1" applyAlignment="1" applyProtection="1">
      <alignment wrapText="1"/>
    </xf>
    <xf numFmtId="0" fontId="4" fillId="6" borderId="0" xfId="0" applyFont="1" applyFill="1" applyAlignment="1" applyProtection="1">
      <alignment wrapText="1"/>
    </xf>
    <xf numFmtId="0" fontId="4" fillId="8" borderId="0" xfId="0" applyFont="1" applyFill="1" applyAlignment="1" applyProtection="1">
      <alignment wrapText="1"/>
    </xf>
    <xf numFmtId="14" fontId="9" fillId="2" borderId="0" xfId="0" applyNumberFormat="1" applyFont="1" applyFill="1" applyBorder="1" applyAlignment="1" applyProtection="1">
      <alignment vertical="center"/>
    </xf>
    <xf numFmtId="0" fontId="3" fillId="2" borderId="0" xfId="0" applyFont="1" applyFill="1" applyBorder="1" applyAlignment="1" applyProtection="1">
      <alignment horizontal="center" vertical="center"/>
      <protection locked="0"/>
    </xf>
    <xf numFmtId="169" fontId="3" fillId="2" borderId="0" xfId="0" applyNumberFormat="1" applyFont="1" applyFill="1" applyBorder="1" applyAlignment="1" applyProtection="1">
      <alignment horizontal="center" vertical="center"/>
      <protection locked="0"/>
    </xf>
    <xf numFmtId="171" fontId="3" fillId="2" borderId="0" xfId="0" applyNumberFormat="1" applyFont="1" applyFill="1" applyBorder="1" applyAlignment="1">
      <alignment vertical="center"/>
    </xf>
    <xf numFmtId="1" fontId="3" fillId="2" borderId="0" xfId="0" applyNumberFormat="1" applyFont="1" applyFill="1" applyBorder="1" applyAlignment="1" applyProtection="1">
      <alignment horizontal="center" vertical="center"/>
      <protection locked="0"/>
    </xf>
    <xf numFmtId="3" fontId="3" fillId="2" borderId="0" xfId="0" applyNumberFormat="1" applyFont="1" applyFill="1" applyBorder="1" applyAlignment="1">
      <alignment horizontal="center" vertical="center"/>
    </xf>
    <xf numFmtId="170" fontId="3" fillId="2" borderId="0" xfId="0" applyNumberFormat="1" applyFont="1" applyFill="1" applyBorder="1" applyAlignment="1" applyProtection="1">
      <alignment horizontal="center" vertical="center"/>
      <protection locked="0"/>
    </xf>
    <xf numFmtId="0" fontId="19" fillId="2" borderId="0" xfId="0" applyFont="1" applyFill="1" applyAlignment="1" applyProtection="1">
      <alignment vertical="center" wrapText="1"/>
      <protection locked="0"/>
    </xf>
    <xf numFmtId="0" fontId="18" fillId="0" borderId="0" xfId="0" applyFont="1" applyFill="1" applyAlignment="1" applyProtection="1">
      <alignment vertical="center" textRotation="90"/>
    </xf>
    <xf numFmtId="0" fontId="4" fillId="9" borderId="0" xfId="0" applyFont="1" applyFill="1" applyAlignment="1" applyProtection="1">
      <alignment wrapText="1"/>
    </xf>
    <xf numFmtId="165" fontId="14" fillId="2" borderId="0" xfId="4" applyNumberFormat="1" applyFont="1" applyFill="1" applyBorder="1" applyAlignment="1" applyProtection="1">
      <alignment horizontal="left" vertical="center" wrapText="1"/>
      <protection locked="0"/>
    </xf>
    <xf numFmtId="0" fontId="1" fillId="0" borderId="0" xfId="0" applyFont="1" applyProtection="1"/>
    <xf numFmtId="0" fontId="0" fillId="0" borderId="2" xfId="0" applyBorder="1" applyProtection="1"/>
    <xf numFmtId="0" fontId="1" fillId="3" borderId="0" xfId="0" applyFont="1" applyFill="1" applyAlignment="1" applyProtection="1">
      <alignment wrapText="1"/>
    </xf>
    <xf numFmtId="0" fontId="1" fillId="5" borderId="0" xfId="0" applyFont="1" applyFill="1" applyAlignment="1" applyProtection="1">
      <alignment wrapText="1"/>
    </xf>
    <xf numFmtId="0" fontId="1" fillId="6" borderId="0" xfId="0" applyFont="1" applyFill="1" applyAlignment="1" applyProtection="1">
      <alignment wrapText="1"/>
    </xf>
    <xf numFmtId="0" fontId="1" fillId="9" borderId="0" xfId="0" applyFont="1" applyFill="1" applyAlignment="1" applyProtection="1">
      <alignment wrapText="1"/>
    </xf>
    <xf numFmtId="0" fontId="1" fillId="8" borderId="0" xfId="0" applyFont="1" applyFill="1" applyAlignment="1" applyProtection="1">
      <alignment wrapText="1"/>
    </xf>
    <xf numFmtId="165" fontId="1" fillId="2" borderId="0" xfId="0" applyNumberFormat="1" applyFont="1" applyFill="1" applyAlignment="1">
      <alignment horizontal="center" vertical="center" wrapText="1"/>
    </xf>
    <xf numFmtId="0" fontId="10" fillId="0" borderId="0" xfId="2" applyFont="1" applyFill="1" applyBorder="1" applyAlignment="1" applyProtection="1">
      <alignment vertical="center" wrapText="1"/>
    </xf>
    <xf numFmtId="166" fontId="10" fillId="0" borderId="0" xfId="3" applyNumberFormat="1" applyFont="1" applyFill="1" applyBorder="1" applyAlignment="1" applyProtection="1">
      <alignment horizontal="center" vertical="center" wrapText="1"/>
    </xf>
    <xf numFmtId="0" fontId="12" fillId="2" borderId="0" xfId="0" applyFont="1" applyFill="1" applyBorder="1" applyAlignment="1" applyProtection="1">
      <alignment horizontal="center" vertical="center"/>
    </xf>
    <xf numFmtId="0" fontId="12" fillId="2" borderId="0" xfId="0" applyFont="1" applyFill="1" applyBorder="1" applyAlignment="1">
      <alignment horizontal="center" vertical="center"/>
    </xf>
    <xf numFmtId="4" fontId="5" fillId="2" borderId="0" xfId="0" applyNumberFormat="1" applyFont="1" applyFill="1" applyBorder="1" applyAlignment="1" applyProtection="1">
      <alignment horizontal="center" vertical="center"/>
      <protection locked="0"/>
    </xf>
    <xf numFmtId="0" fontId="5" fillId="0" borderId="0" xfId="0" applyFont="1" applyBorder="1" applyAlignment="1" applyProtection="1">
      <alignment horizontal="center" vertical="center"/>
      <protection locked="0"/>
    </xf>
    <xf numFmtId="1" fontId="1" fillId="2" borderId="0" xfId="0" applyNumberFormat="1" applyFont="1" applyFill="1" applyBorder="1" applyAlignment="1" applyProtection="1">
      <alignment horizontal="center" vertical="center"/>
      <protection locked="0"/>
    </xf>
    <xf numFmtId="170" fontId="4" fillId="2" borderId="0" xfId="0" applyNumberFormat="1" applyFont="1" applyFill="1" applyBorder="1" applyAlignment="1" applyProtection="1">
      <alignment horizontal="center" vertical="center"/>
      <protection locked="0"/>
    </xf>
    <xf numFmtId="170" fontId="17" fillId="0" borderId="0" xfId="0" applyNumberFormat="1" applyFont="1" applyBorder="1" applyAlignment="1" applyProtection="1">
      <alignment horizontal="center" vertical="center"/>
      <protection locked="0"/>
    </xf>
    <xf numFmtId="49" fontId="4" fillId="2" borderId="0" xfId="0" applyNumberFormat="1" applyFont="1" applyFill="1" applyBorder="1" applyAlignment="1" applyProtection="1">
      <alignment vertical="center"/>
      <protection locked="0"/>
    </xf>
    <xf numFmtId="0" fontId="1" fillId="0" borderId="0" xfId="0" applyFont="1" applyBorder="1" applyAlignment="1" applyProtection="1">
      <alignment horizontal="center" vertical="center"/>
      <protection locked="0"/>
    </xf>
    <xf numFmtId="170" fontId="4" fillId="2" borderId="0" xfId="0" applyNumberFormat="1" applyFont="1" applyFill="1" applyBorder="1" applyAlignment="1" applyProtection="1">
      <alignment horizontal="center" vertical="center" wrapText="1"/>
      <protection locked="0"/>
    </xf>
    <xf numFmtId="0" fontId="3" fillId="2" borderId="0" xfId="0" applyFont="1" applyFill="1" applyAlignment="1">
      <alignment horizontal="center" vertical="center"/>
    </xf>
    <xf numFmtId="0" fontId="4" fillId="0" borderId="0" xfId="0" applyFont="1" applyFill="1" applyBorder="1" applyAlignment="1" applyProtection="1">
      <alignment horizontal="center"/>
    </xf>
    <xf numFmtId="167" fontId="0" fillId="0" borderId="0" xfId="1" applyNumberFormat="1" applyFont="1" applyBorder="1" applyProtection="1"/>
    <xf numFmtId="0" fontId="11" fillId="2" borderId="0" xfId="2" applyFont="1" applyFill="1" applyBorder="1" applyAlignment="1">
      <alignment horizontal="left" vertical="center" wrapText="1"/>
    </xf>
    <xf numFmtId="0" fontId="11" fillId="2" borderId="4" xfId="0" applyFont="1" applyFill="1" applyBorder="1" applyAlignment="1" applyProtection="1">
      <alignment horizontal="center" vertical="center" wrapText="1"/>
    </xf>
    <xf numFmtId="165" fontId="4" fillId="2" borderId="12" xfId="0" applyNumberFormat="1" applyFont="1" applyFill="1" applyBorder="1" applyAlignment="1" applyProtection="1">
      <alignment horizontal="right" vertical="center"/>
      <protection locked="0"/>
    </xf>
    <xf numFmtId="0" fontId="24" fillId="0" borderId="0" xfId="0" applyFont="1" applyFill="1" applyBorder="1" applyAlignment="1" applyProtection="1">
      <alignment horizontal="left" vertical="center"/>
    </xf>
    <xf numFmtId="167" fontId="24" fillId="0" borderId="0" xfId="1" applyNumberFormat="1" applyFont="1" applyBorder="1" applyProtection="1"/>
    <xf numFmtId="0" fontId="0" fillId="0" borderId="0" xfId="0" applyAlignment="1" applyProtection="1">
      <alignment horizontal="center"/>
    </xf>
    <xf numFmtId="0" fontId="18" fillId="0" borderId="0" xfId="0" applyFont="1" applyFill="1" applyAlignment="1" applyProtection="1">
      <alignment horizontal="center" vertical="center" textRotation="90"/>
    </xf>
    <xf numFmtId="0" fontId="8" fillId="0" borderId="0" xfId="2" applyFont="1" applyFill="1" applyBorder="1" applyAlignment="1" applyProtection="1">
      <alignment vertical="center" wrapText="1"/>
      <protection locked="0"/>
    </xf>
    <xf numFmtId="0" fontId="22" fillId="0" borderId="0" xfId="0" applyFont="1" applyFill="1" applyBorder="1" applyAlignment="1" applyProtection="1">
      <alignment vertical="center"/>
    </xf>
    <xf numFmtId="167" fontId="24" fillId="0" borderId="13" xfId="1" applyNumberFormat="1" applyFont="1" applyBorder="1" applyProtection="1"/>
    <xf numFmtId="167" fontId="0" fillId="0" borderId="14" xfId="1" applyNumberFormat="1" applyFont="1" applyBorder="1" applyProtection="1"/>
    <xf numFmtId="0" fontId="24" fillId="0" borderId="14" xfId="0" applyFont="1" applyFill="1" applyBorder="1" applyAlignment="1" applyProtection="1">
      <alignment horizontal="left" vertical="center"/>
    </xf>
    <xf numFmtId="0" fontId="6" fillId="0" borderId="0" xfId="0" applyFont="1" applyAlignment="1" applyProtection="1">
      <alignment horizontal="center"/>
    </xf>
    <xf numFmtId="165" fontId="9" fillId="11" borderId="1" xfId="0" applyNumberFormat="1" applyFont="1" applyFill="1" applyBorder="1" applyAlignment="1" applyProtection="1">
      <alignment horizontal="right" vertical="center"/>
      <protection locked="0"/>
    </xf>
    <xf numFmtId="0" fontId="6" fillId="11" borderId="0" xfId="0" applyFont="1" applyFill="1" applyBorder="1" applyAlignment="1" applyProtection="1">
      <alignment horizontal="left" vertical="center"/>
      <protection locked="0"/>
    </xf>
    <xf numFmtId="0" fontId="6" fillId="0" borderId="0" xfId="0" applyFont="1" applyFill="1" applyBorder="1" applyAlignment="1" applyProtection="1">
      <alignment horizontal="left" vertical="center"/>
      <protection locked="0"/>
    </xf>
    <xf numFmtId="49" fontId="10" fillId="0" borderId="0" xfId="2" applyNumberFormat="1" applyFont="1" applyFill="1" applyBorder="1" applyAlignment="1" applyProtection="1">
      <alignment vertical="center" wrapText="1"/>
    </xf>
    <xf numFmtId="0" fontId="10" fillId="2" borderId="5" xfId="0" applyFont="1" applyFill="1" applyBorder="1" applyAlignment="1" applyProtection="1">
      <alignment horizontal="center" vertical="center" wrapText="1"/>
    </xf>
    <xf numFmtId="0" fontId="11" fillId="2" borderId="0" xfId="0" applyFont="1" applyFill="1" applyBorder="1" applyAlignment="1" applyProtection="1">
      <alignment vertical="center"/>
    </xf>
    <xf numFmtId="0" fontId="5" fillId="2" borderId="0" xfId="0" applyFont="1" applyFill="1" applyBorder="1" applyAlignment="1" applyProtection="1">
      <alignment vertical="center"/>
      <protection locked="0"/>
    </xf>
    <xf numFmtId="165" fontId="14" fillId="2" borderId="1" xfId="4" applyNumberFormat="1" applyFont="1" applyFill="1" applyBorder="1" applyAlignment="1" applyProtection="1">
      <alignment horizontal="center" vertical="center" wrapText="1"/>
      <protection locked="0"/>
    </xf>
    <xf numFmtId="165" fontId="14" fillId="0" borderId="0" xfId="4" applyNumberFormat="1" applyFont="1" applyFill="1" applyBorder="1" applyAlignment="1" applyProtection="1">
      <alignment horizontal="center" vertical="center" wrapText="1"/>
    </xf>
    <xf numFmtId="165" fontId="14" fillId="2" borderId="0" xfId="4" applyNumberFormat="1" applyFont="1" applyFill="1" applyBorder="1" applyAlignment="1" applyProtection="1">
      <alignment horizontal="center" vertical="center" wrapText="1"/>
      <protection locked="0"/>
    </xf>
    <xf numFmtId="0" fontId="30" fillId="0" borderId="0" xfId="0" applyFont="1" applyBorder="1" applyAlignment="1" applyProtection="1">
      <alignment vertical="center" wrapText="1"/>
    </xf>
    <xf numFmtId="165" fontId="30" fillId="0" borderId="0" xfId="4" applyNumberFormat="1" applyFont="1" applyBorder="1" applyAlignment="1" applyProtection="1">
      <alignment vertical="center"/>
    </xf>
    <xf numFmtId="0" fontId="31" fillId="0" borderId="0" xfId="0" applyFont="1" applyBorder="1" applyAlignment="1" applyProtection="1">
      <alignment vertical="center"/>
    </xf>
    <xf numFmtId="0" fontId="22" fillId="0" borderId="31" xfId="0" applyFont="1" applyFill="1" applyBorder="1" applyAlignment="1" applyProtection="1">
      <alignment vertical="center"/>
    </xf>
    <xf numFmtId="0" fontId="7" fillId="0" borderId="0" xfId="0" applyFont="1" applyAlignment="1">
      <alignment horizontal="center" vertical="center"/>
    </xf>
    <xf numFmtId="0" fontId="29" fillId="0" borderId="25" xfId="0" applyFont="1" applyFill="1" applyBorder="1" applyAlignment="1" applyProtection="1">
      <alignment vertical="center"/>
    </xf>
    <xf numFmtId="0" fontId="23" fillId="11" borderId="26" xfId="0" applyFont="1" applyFill="1" applyBorder="1" applyAlignment="1">
      <alignment vertical="center" wrapText="1"/>
    </xf>
    <xf numFmtId="0" fontId="23" fillId="11" borderId="26" xfId="0" quotePrefix="1" applyFont="1" applyFill="1" applyBorder="1" applyAlignment="1">
      <alignment vertical="center" wrapText="1"/>
    </xf>
    <xf numFmtId="0" fontId="23" fillId="11" borderId="27" xfId="0" applyFont="1" applyFill="1" applyBorder="1" applyAlignment="1">
      <alignment vertical="center" wrapText="1"/>
    </xf>
    <xf numFmtId="0" fontId="3" fillId="2" borderId="0" xfId="0" applyFont="1" applyFill="1" applyBorder="1" applyAlignment="1">
      <alignment horizontal="center" vertical="center"/>
    </xf>
    <xf numFmtId="0" fontId="11" fillId="2" borderId="1" xfId="2" applyFont="1" applyFill="1" applyBorder="1" applyAlignment="1">
      <alignment horizontal="left" vertical="center" wrapText="1"/>
    </xf>
    <xf numFmtId="0" fontId="23" fillId="0" borderId="0" xfId="0" applyFont="1" applyBorder="1" applyAlignment="1" applyProtection="1">
      <alignment vertical="center"/>
    </xf>
    <xf numFmtId="0" fontId="0" fillId="0" borderId="0" xfId="0" applyBorder="1"/>
    <xf numFmtId="0" fontId="0" fillId="0" borderId="0" xfId="0" applyAlignment="1">
      <alignment wrapText="1"/>
    </xf>
    <xf numFmtId="9" fontId="5" fillId="0" borderId="0" xfId="0" applyNumberFormat="1" applyFont="1" applyFill="1" applyBorder="1" applyAlignment="1">
      <alignment vertical="center"/>
    </xf>
    <xf numFmtId="0" fontId="12" fillId="0" borderId="0" xfId="0" applyFont="1" applyFill="1" applyBorder="1" applyAlignment="1" applyProtection="1">
      <alignment horizontal="center" vertical="center"/>
    </xf>
    <xf numFmtId="0" fontId="33" fillId="0" borderId="0" xfId="0" applyFont="1" applyFill="1" applyBorder="1" applyAlignment="1">
      <alignment horizontal="center" vertical="center"/>
    </xf>
    <xf numFmtId="4" fontId="33" fillId="0" borderId="0" xfId="0" applyNumberFormat="1" applyFont="1" applyFill="1" applyBorder="1" applyAlignment="1" applyProtection="1">
      <alignment horizontal="center" vertical="center"/>
      <protection locked="0"/>
    </xf>
    <xf numFmtId="0" fontId="33" fillId="0" borderId="0" xfId="0" applyFont="1" applyFill="1" applyBorder="1" applyAlignment="1" applyProtection="1">
      <alignment horizontal="center" vertical="center"/>
      <protection locked="0"/>
    </xf>
    <xf numFmtId="0" fontId="33" fillId="0" borderId="0" xfId="0" applyFont="1" applyFill="1" applyBorder="1" applyAlignment="1" applyProtection="1">
      <alignment horizontal="center" vertical="center"/>
    </xf>
    <xf numFmtId="0" fontId="1" fillId="0" borderId="0" xfId="0" applyFont="1" applyFill="1" applyBorder="1" applyAlignment="1" applyProtection="1">
      <alignment horizontal="center" vertical="center"/>
      <protection locked="0"/>
    </xf>
    <xf numFmtId="169" fontId="4" fillId="0" borderId="0" xfId="0" applyNumberFormat="1" applyFont="1" applyFill="1" applyBorder="1" applyAlignment="1" applyProtection="1">
      <alignment horizontal="center" vertical="center"/>
      <protection locked="0"/>
    </xf>
    <xf numFmtId="171" fontId="4" fillId="0" borderId="0" xfId="0" applyNumberFormat="1" applyFont="1" applyFill="1" applyBorder="1" applyAlignment="1" applyProtection="1">
      <alignment horizontal="center" vertical="center"/>
      <protection locked="0"/>
    </xf>
    <xf numFmtId="9" fontId="4" fillId="0" borderId="0" xfId="3" applyFont="1" applyFill="1" applyBorder="1" applyAlignment="1">
      <alignment vertical="center"/>
    </xf>
    <xf numFmtId="1" fontId="1" fillId="0" borderId="0" xfId="0" applyNumberFormat="1" applyFont="1" applyFill="1" applyBorder="1" applyAlignment="1" applyProtection="1">
      <alignment horizontal="center" vertical="center"/>
      <protection locked="0"/>
    </xf>
    <xf numFmtId="1" fontId="1" fillId="0" borderId="0" xfId="3" applyNumberFormat="1" applyFont="1" applyFill="1" applyBorder="1" applyAlignment="1" applyProtection="1">
      <alignment horizontal="center" vertical="center"/>
      <protection locked="0"/>
    </xf>
    <xf numFmtId="164" fontId="4" fillId="0" borderId="0" xfId="4" applyFont="1" applyFill="1" applyBorder="1" applyAlignment="1">
      <alignment vertical="center"/>
    </xf>
    <xf numFmtId="170" fontId="1" fillId="0" borderId="0" xfId="0" applyNumberFormat="1" applyFont="1" applyFill="1" applyBorder="1" applyAlignment="1" applyProtection="1">
      <alignment horizontal="center" vertical="center"/>
      <protection locked="0"/>
    </xf>
    <xf numFmtId="0" fontId="1" fillId="0" borderId="0" xfId="0" applyFont="1" applyFill="1" applyBorder="1" applyAlignment="1">
      <alignment horizontal="center" vertical="center"/>
    </xf>
    <xf numFmtId="170" fontId="17" fillId="0" borderId="0" xfId="0" applyNumberFormat="1" applyFont="1" applyFill="1" applyBorder="1" applyAlignment="1" applyProtection="1">
      <alignment horizontal="center" vertical="center"/>
      <protection locked="0"/>
    </xf>
    <xf numFmtId="49" fontId="1" fillId="0" borderId="0" xfId="0" applyNumberFormat="1" applyFont="1" applyFill="1" applyBorder="1" applyAlignment="1" applyProtection="1">
      <alignment horizontal="center" vertical="center"/>
      <protection locked="0"/>
    </xf>
    <xf numFmtId="169" fontId="1" fillId="0" borderId="0" xfId="0" applyNumberFormat="1" applyFont="1" applyFill="1" applyBorder="1" applyAlignment="1" applyProtection="1">
      <alignment horizontal="center" vertical="center"/>
      <protection locked="0"/>
    </xf>
    <xf numFmtId="171" fontId="1" fillId="0" borderId="0" xfId="0" applyNumberFormat="1" applyFont="1" applyFill="1" applyBorder="1" applyAlignment="1" applyProtection="1">
      <alignment horizontal="center" vertical="center"/>
      <protection locked="0"/>
    </xf>
    <xf numFmtId="0" fontId="4" fillId="0" borderId="0" xfId="0" applyFont="1" applyFill="1" applyBorder="1" applyAlignment="1" applyProtection="1">
      <alignment horizontal="center" vertical="center"/>
      <protection locked="0"/>
    </xf>
    <xf numFmtId="1" fontId="4" fillId="0" borderId="0" xfId="0" applyNumberFormat="1" applyFont="1" applyFill="1" applyBorder="1" applyAlignment="1" applyProtection="1">
      <alignment horizontal="center" vertical="center"/>
      <protection locked="0"/>
    </xf>
    <xf numFmtId="1" fontId="4" fillId="0" borderId="0" xfId="3" applyNumberFormat="1" applyFont="1" applyFill="1" applyBorder="1" applyAlignment="1" applyProtection="1">
      <alignment horizontal="center" vertical="center"/>
      <protection locked="0"/>
    </xf>
    <xf numFmtId="170" fontId="4" fillId="0" borderId="0" xfId="0" applyNumberFormat="1" applyFont="1" applyFill="1" applyBorder="1" applyAlignment="1" applyProtection="1">
      <alignment horizontal="center" vertical="center"/>
      <protection locked="0"/>
    </xf>
    <xf numFmtId="0" fontId="4" fillId="0" borderId="0" xfId="0" applyFont="1" applyFill="1" applyBorder="1" applyAlignment="1">
      <alignment horizontal="center" vertical="center"/>
    </xf>
    <xf numFmtId="49" fontId="4" fillId="0" borderId="0" xfId="0" applyNumberFormat="1" applyFont="1" applyFill="1" applyBorder="1" applyAlignment="1" applyProtection="1">
      <alignment horizontal="center" vertical="center"/>
      <protection locked="0"/>
    </xf>
    <xf numFmtId="172" fontId="17" fillId="0" borderId="0" xfId="0" applyNumberFormat="1" applyFont="1" applyFill="1" applyBorder="1" applyAlignment="1">
      <alignment horizontal="center" vertical="center" wrapText="1"/>
    </xf>
    <xf numFmtId="0" fontId="3" fillId="0" borderId="0" xfId="0" applyFont="1" applyFill="1" applyBorder="1" applyAlignment="1" applyProtection="1">
      <alignment horizontal="center" vertical="center"/>
      <protection locked="0"/>
    </xf>
    <xf numFmtId="169" fontId="3" fillId="0" borderId="0" xfId="0" applyNumberFormat="1" applyFont="1" applyFill="1" applyBorder="1" applyAlignment="1" applyProtection="1">
      <alignment horizontal="center" vertical="center"/>
      <protection locked="0"/>
    </xf>
    <xf numFmtId="171" fontId="3" fillId="0" borderId="0" xfId="0" applyNumberFormat="1" applyFont="1" applyFill="1" applyBorder="1" applyAlignment="1">
      <alignment horizontal="center" vertical="center"/>
    </xf>
    <xf numFmtId="9" fontId="3" fillId="0" borderId="0" xfId="3" applyFont="1" applyFill="1" applyBorder="1" applyAlignment="1">
      <alignment horizontal="center" vertical="center"/>
    </xf>
    <xf numFmtId="1" fontId="3" fillId="0" borderId="0" xfId="0" applyNumberFormat="1" applyFont="1" applyFill="1" applyBorder="1" applyAlignment="1" applyProtection="1">
      <alignment horizontal="center" vertical="center"/>
      <protection locked="0"/>
    </xf>
    <xf numFmtId="3" fontId="3" fillId="0" borderId="0" xfId="0" applyNumberFormat="1" applyFont="1" applyFill="1" applyBorder="1" applyAlignment="1">
      <alignment horizontal="center" vertical="center"/>
    </xf>
    <xf numFmtId="164" fontId="3" fillId="0" borderId="0" xfId="4" applyFont="1" applyFill="1" applyBorder="1" applyAlignment="1">
      <alignment vertical="center"/>
    </xf>
    <xf numFmtId="170" fontId="3" fillId="0" borderId="0" xfId="0" applyNumberFormat="1" applyFont="1" applyFill="1" applyBorder="1" applyAlignment="1" applyProtection="1">
      <alignment horizontal="center" vertical="center"/>
      <protection locked="0"/>
    </xf>
    <xf numFmtId="9" fontId="1" fillId="0" borderId="0" xfId="3" applyFont="1" applyFill="1" applyBorder="1" applyAlignment="1">
      <alignment vertical="center"/>
    </xf>
    <xf numFmtId="164" fontId="1" fillId="0" borderId="0" xfId="4" applyFont="1" applyFill="1" applyBorder="1" applyAlignment="1">
      <alignment vertical="center"/>
    </xf>
    <xf numFmtId="0" fontId="1" fillId="0" borderId="0" xfId="0" applyFont="1"/>
    <xf numFmtId="0" fontId="9" fillId="0" borderId="1" xfId="0" applyFont="1" applyFill="1" applyBorder="1" applyAlignment="1" applyProtection="1">
      <alignment horizontal="center" vertical="center"/>
      <protection locked="0"/>
    </xf>
    <xf numFmtId="0" fontId="3" fillId="0" borderId="0" xfId="0" applyFont="1" applyFill="1" applyAlignment="1">
      <alignment vertical="center"/>
    </xf>
    <xf numFmtId="165" fontId="36" fillId="2" borderId="0" xfId="4" applyNumberFormat="1" applyFont="1" applyFill="1" applyBorder="1" applyAlignment="1" applyProtection="1">
      <alignment horizontal="center" vertical="center" wrapText="1"/>
      <protection locked="0"/>
    </xf>
    <xf numFmtId="0" fontId="3" fillId="0" borderId="0" xfId="0" applyFont="1" applyFill="1" applyBorder="1" applyAlignment="1">
      <alignment vertical="center"/>
    </xf>
    <xf numFmtId="0" fontId="12" fillId="0" borderId="0" xfId="0" applyFont="1" applyFill="1" applyAlignment="1" applyProtection="1">
      <alignment vertical="center" wrapText="1"/>
    </xf>
    <xf numFmtId="0" fontId="5" fillId="0" borderId="0" xfId="0" applyFont="1" applyFill="1" applyAlignment="1">
      <alignment vertical="center"/>
    </xf>
    <xf numFmtId="165" fontId="37" fillId="2" borderId="0" xfId="4" applyNumberFormat="1" applyFont="1" applyFill="1" applyBorder="1" applyAlignment="1" applyProtection="1">
      <alignment horizontal="center" vertical="center" wrapText="1"/>
      <protection locked="0"/>
    </xf>
    <xf numFmtId="0" fontId="5" fillId="0" borderId="0" xfId="0" applyFont="1" applyFill="1" applyBorder="1" applyAlignment="1">
      <alignment vertical="center"/>
    </xf>
    <xf numFmtId="165" fontId="5" fillId="0" borderId="0" xfId="0" applyNumberFormat="1" applyFont="1" applyFill="1" applyBorder="1" applyAlignment="1" applyProtection="1">
      <alignment horizontal="right" vertical="center"/>
    </xf>
    <xf numFmtId="0" fontId="6" fillId="2" borderId="0" xfId="0" applyFont="1" applyFill="1" applyAlignment="1">
      <alignment vertical="center"/>
    </xf>
    <xf numFmtId="165" fontId="15" fillId="2" borderId="0" xfId="4" applyNumberFormat="1" applyFont="1" applyFill="1" applyBorder="1" applyAlignment="1">
      <alignment horizontal="center" vertical="center" wrapText="1"/>
    </xf>
    <xf numFmtId="0" fontId="6" fillId="2" borderId="0" xfId="0" applyFont="1" applyFill="1" applyBorder="1" applyAlignment="1">
      <alignment vertical="center"/>
    </xf>
    <xf numFmtId="0" fontId="10" fillId="2" borderId="0" xfId="0" applyFont="1" applyFill="1" applyAlignment="1">
      <alignment vertical="center"/>
    </xf>
    <xf numFmtId="165" fontId="10" fillId="8" borderId="1" xfId="0" applyNumberFormat="1" applyFont="1" applyFill="1" applyBorder="1" applyAlignment="1" applyProtection="1">
      <alignment horizontal="right" vertical="center"/>
    </xf>
    <xf numFmtId="0" fontId="6" fillId="2" borderId="0" xfId="0" applyFont="1" applyFill="1" applyAlignment="1" applyProtection="1">
      <alignment vertical="center"/>
    </xf>
    <xf numFmtId="165" fontId="15" fillId="2" borderId="0" xfId="4" applyNumberFormat="1" applyFont="1" applyFill="1" applyBorder="1" applyAlignment="1" applyProtection="1">
      <alignment horizontal="center" vertical="center" wrapText="1"/>
    </xf>
    <xf numFmtId="0" fontId="6" fillId="2" borderId="0" xfId="0" applyFont="1" applyFill="1" applyBorder="1" applyAlignment="1" applyProtection="1">
      <alignment vertical="center"/>
    </xf>
    <xf numFmtId="0" fontId="10" fillId="2" borderId="0" xfId="0" applyFont="1" applyFill="1" applyBorder="1" applyAlignment="1" applyProtection="1">
      <alignment vertical="center"/>
    </xf>
    <xf numFmtId="0" fontId="10" fillId="2" borderId="0" xfId="0" applyFont="1" applyFill="1" applyAlignment="1" applyProtection="1">
      <alignment vertical="center"/>
    </xf>
    <xf numFmtId="0" fontId="40" fillId="0" borderId="17" xfId="0" applyFont="1" applyBorder="1" applyAlignment="1" applyProtection="1">
      <alignment vertical="center"/>
    </xf>
    <xf numFmtId="0" fontId="39" fillId="0" borderId="17" xfId="0" applyFont="1" applyBorder="1" applyAlignment="1" applyProtection="1">
      <alignment vertical="center"/>
    </xf>
    <xf numFmtId="0" fontId="41" fillId="0" borderId="17" xfId="0" applyFont="1" applyBorder="1" applyProtection="1"/>
    <xf numFmtId="0" fontId="42" fillId="0" borderId="17" xfId="0" applyFont="1" applyBorder="1" applyProtection="1"/>
    <xf numFmtId="0" fontId="41" fillId="0" borderId="0" xfId="0" applyFont="1" applyBorder="1"/>
    <xf numFmtId="165" fontId="41" fillId="0" borderId="0" xfId="4" applyNumberFormat="1" applyFont="1" applyFill="1" applyBorder="1" applyAlignment="1" applyProtection="1">
      <alignment vertical="center"/>
    </xf>
    <xf numFmtId="0" fontId="41" fillId="0" borderId="0" xfId="0" applyFont="1" applyFill="1" applyBorder="1" applyAlignment="1" applyProtection="1">
      <alignment vertical="center"/>
    </xf>
    <xf numFmtId="0" fontId="42" fillId="0" borderId="0" xfId="0" applyFont="1" applyFill="1" applyBorder="1" applyAlignment="1" applyProtection="1">
      <alignment vertical="center"/>
    </xf>
    <xf numFmtId="0" fontId="46" fillId="0" borderId="0" xfId="0" applyFont="1" applyFill="1" applyBorder="1" applyAlignment="1" applyProtection="1">
      <alignment vertical="center"/>
    </xf>
    <xf numFmtId="0" fontId="47" fillId="0" borderId="0" xfId="0" applyFont="1" applyFill="1" applyBorder="1" applyAlignment="1" applyProtection="1">
      <alignment vertical="center"/>
    </xf>
    <xf numFmtId="174" fontId="41" fillId="0" borderId="0" xfId="4" applyNumberFormat="1" applyFont="1" applyFill="1" applyBorder="1" applyAlignment="1" applyProtection="1">
      <alignment vertical="center"/>
    </xf>
    <xf numFmtId="9" fontId="42" fillId="0" borderId="0" xfId="0" applyNumberFormat="1" applyFont="1" applyFill="1" applyBorder="1" applyAlignment="1" applyProtection="1">
      <alignment vertical="center"/>
    </xf>
    <xf numFmtId="1" fontId="42" fillId="0" borderId="0" xfId="0" applyNumberFormat="1" applyFont="1" applyFill="1" applyBorder="1" applyAlignment="1" applyProtection="1">
      <alignment vertical="center"/>
    </xf>
    <xf numFmtId="0" fontId="51" fillId="0" borderId="0" xfId="0" applyFont="1" applyBorder="1"/>
    <xf numFmtId="0" fontId="51" fillId="0" borderId="31" xfId="0" applyFont="1" applyBorder="1"/>
    <xf numFmtId="0" fontId="40" fillId="0" borderId="31" xfId="0" applyFont="1" applyBorder="1" applyAlignment="1" applyProtection="1">
      <alignment horizontal="left" vertical="center" wrapText="1"/>
    </xf>
    <xf numFmtId="0" fontId="40" fillId="0" borderId="38" xfId="0" applyFont="1" applyBorder="1" applyAlignment="1" applyProtection="1">
      <alignment horizontal="left" vertical="center" wrapText="1"/>
    </xf>
    <xf numFmtId="0" fontId="41" fillId="0" borderId="0" xfId="0" applyFont="1" applyBorder="1" applyAlignment="1" applyProtection="1">
      <alignment vertical="center" wrapText="1"/>
    </xf>
    <xf numFmtId="165" fontId="41" fillId="0" borderId="17" xfId="4" applyNumberFormat="1" applyFont="1" applyFill="1" applyBorder="1" applyAlignment="1" applyProtection="1">
      <alignment vertical="center"/>
    </xf>
    <xf numFmtId="0" fontId="42" fillId="0" borderId="17" xfId="0" applyFont="1" applyFill="1" applyBorder="1" applyAlignment="1" applyProtection="1">
      <alignment vertical="center"/>
    </xf>
    <xf numFmtId="0" fontId="42" fillId="10" borderId="0" xfId="0" applyFont="1" applyFill="1" applyBorder="1" applyAlignment="1" applyProtection="1">
      <alignment vertical="center"/>
    </xf>
    <xf numFmtId="0" fontId="41" fillId="0" borderId="22" xfId="0" applyFont="1" applyFill="1" applyBorder="1"/>
    <xf numFmtId="0" fontId="41" fillId="0" borderId="32" xfId="0" applyFont="1" applyFill="1" applyBorder="1"/>
    <xf numFmtId="0" fontId="41" fillId="0" borderId="0" xfId="0" applyFont="1" applyFill="1" applyBorder="1"/>
    <xf numFmtId="0" fontId="23" fillId="0" borderId="24" xfId="0" applyNumberFormat="1" applyFont="1" applyFill="1" applyBorder="1" applyAlignment="1" applyProtection="1">
      <alignment horizontal="center" vertical="center" wrapText="1"/>
    </xf>
    <xf numFmtId="0" fontId="42" fillId="0" borderId="0" xfId="0" applyFont="1"/>
    <xf numFmtId="0" fontId="52" fillId="0" borderId="0" xfId="0" applyFont="1"/>
    <xf numFmtId="165" fontId="52" fillId="0" borderId="0" xfId="0" applyNumberFormat="1" applyFont="1"/>
    <xf numFmtId="0" fontId="0" fillId="0" borderId="14" xfId="0" applyBorder="1" applyProtection="1"/>
    <xf numFmtId="0" fontId="25" fillId="0" borderId="14" xfId="0" applyFont="1" applyFill="1" applyBorder="1" applyAlignment="1" applyProtection="1"/>
    <xf numFmtId="0" fontId="25" fillId="0" borderId="24" xfId="0" applyFont="1" applyFill="1" applyBorder="1" applyAlignment="1" applyProtection="1"/>
    <xf numFmtId="0" fontId="41" fillId="0" borderId="0" xfId="0" applyFont="1" applyFill="1" applyBorder="1" applyAlignment="1" applyProtection="1">
      <alignment horizontal="left" vertical="center" wrapText="1"/>
    </xf>
    <xf numFmtId="0" fontId="0" fillId="0" borderId="0" xfId="0" applyBorder="1" applyProtection="1"/>
    <xf numFmtId="0" fontId="25" fillId="0" borderId="0" xfId="0" applyFont="1" applyFill="1" applyBorder="1" applyAlignment="1" applyProtection="1"/>
    <xf numFmtId="0" fontId="10" fillId="0" borderId="0" xfId="0" applyFont="1" applyFill="1" applyBorder="1" applyAlignment="1" applyProtection="1">
      <alignment vertical="center" wrapText="1"/>
    </xf>
    <xf numFmtId="0" fontId="41" fillId="0" borderId="53" xfId="2" applyFont="1" applyFill="1" applyBorder="1" applyAlignment="1" applyProtection="1">
      <alignment vertical="center" wrapText="1"/>
    </xf>
    <xf numFmtId="0" fontId="53" fillId="0" borderId="56" xfId="0" applyFont="1" applyBorder="1" applyAlignment="1" applyProtection="1"/>
    <xf numFmtId="0" fontId="41" fillId="0" borderId="57" xfId="0" applyFont="1" applyBorder="1" applyProtection="1"/>
    <xf numFmtId="0" fontId="41" fillId="0" borderId="21" xfId="0" applyFont="1" applyBorder="1" applyProtection="1"/>
    <xf numFmtId="0" fontId="41" fillId="0" borderId="58" xfId="0" applyFont="1" applyFill="1" applyBorder="1" applyAlignment="1" applyProtection="1">
      <alignment vertical="center"/>
    </xf>
    <xf numFmtId="0" fontId="41" fillId="0" borderId="60" xfId="0" applyFont="1" applyFill="1" applyBorder="1" applyAlignment="1" applyProtection="1">
      <alignment vertical="center"/>
    </xf>
    <xf numFmtId="0" fontId="41" fillId="0" borderId="55" xfId="0" applyFont="1" applyBorder="1" applyAlignment="1" applyProtection="1">
      <alignment vertical="center"/>
    </xf>
    <xf numFmtId="0" fontId="41" fillId="0" borderId="53" xfId="0" applyFont="1" applyBorder="1" applyAlignment="1" applyProtection="1">
      <alignment vertical="center"/>
    </xf>
    <xf numFmtId="10" fontId="41" fillId="10" borderId="59" xfId="0" applyNumberFormat="1" applyFont="1" applyFill="1" applyBorder="1" applyAlignment="1" applyProtection="1">
      <alignment vertical="center"/>
    </xf>
    <xf numFmtId="0" fontId="40" fillId="0" borderId="0" xfId="0" applyFont="1" applyFill="1" applyBorder="1" applyAlignment="1" applyProtection="1">
      <alignment vertical="center"/>
    </xf>
    <xf numFmtId="0" fontId="40" fillId="0" borderId="0" xfId="0" applyFont="1" applyFill="1" applyBorder="1" applyAlignment="1" applyProtection="1">
      <alignment vertical="center" wrapText="1"/>
    </xf>
    <xf numFmtId="0" fontId="40" fillId="0" borderId="33" xfId="0" applyFont="1" applyFill="1" applyBorder="1" applyAlignment="1" applyProtection="1">
      <alignment vertical="center" wrapText="1"/>
    </xf>
    <xf numFmtId="0" fontId="41" fillId="0" borderId="33" xfId="0" applyFont="1" applyFill="1" applyBorder="1" applyAlignment="1" applyProtection="1">
      <alignment horizontal="left" vertical="center" wrapText="1"/>
    </xf>
    <xf numFmtId="0" fontId="48" fillId="0" borderId="0" xfId="0" applyFont="1" applyFill="1" applyBorder="1"/>
    <xf numFmtId="0" fontId="40" fillId="0" borderId="0" xfId="0" applyFont="1" applyFill="1" applyBorder="1" applyAlignment="1" applyProtection="1">
      <alignment horizontal="left" vertical="center" wrapText="1"/>
    </xf>
    <xf numFmtId="0" fontId="40" fillId="0" borderId="33" xfId="0" applyFont="1" applyFill="1" applyBorder="1" applyAlignment="1" applyProtection="1">
      <alignment horizontal="left" vertical="center" wrapText="1"/>
    </xf>
    <xf numFmtId="0" fontId="50" fillId="0" borderId="0" xfId="0" applyFont="1" applyFill="1" applyBorder="1" applyAlignment="1" applyProtection="1">
      <alignment vertical="center"/>
    </xf>
    <xf numFmtId="0" fontId="49" fillId="0" borderId="0" xfId="0" applyFont="1" applyFill="1" applyBorder="1" applyAlignment="1" applyProtection="1">
      <alignment vertical="center"/>
    </xf>
    <xf numFmtId="0" fontId="10" fillId="8" borderId="1" xfId="0" applyNumberFormat="1" applyFont="1" applyFill="1" applyBorder="1" applyAlignment="1" applyProtection="1">
      <alignment horizontal="right" vertical="center"/>
    </xf>
    <xf numFmtId="0" fontId="41" fillId="0" borderId="31" xfId="0" applyFont="1" applyFill="1" applyBorder="1"/>
    <xf numFmtId="0" fontId="41" fillId="0" borderId="31" xfId="0" applyFont="1" applyFill="1" applyBorder="1" applyAlignment="1" applyProtection="1">
      <alignment vertical="center"/>
    </xf>
    <xf numFmtId="1" fontId="42" fillId="0" borderId="31" xfId="0" applyNumberFormat="1" applyFont="1" applyFill="1" applyBorder="1" applyAlignment="1" applyProtection="1">
      <alignment vertical="center"/>
    </xf>
    <xf numFmtId="0" fontId="40" fillId="16" borderId="16" xfId="0" applyFont="1" applyFill="1" applyBorder="1" applyAlignment="1" applyProtection="1">
      <alignment vertical="center"/>
    </xf>
    <xf numFmtId="0" fontId="43" fillId="16" borderId="17" xfId="0" applyFont="1" applyFill="1" applyBorder="1" applyAlignment="1" applyProtection="1">
      <alignment vertical="center"/>
    </xf>
    <xf numFmtId="0" fontId="43" fillId="16" borderId="17" xfId="0" applyFont="1" applyFill="1" applyBorder="1" applyAlignment="1" applyProtection="1">
      <alignment vertical="center" wrapText="1"/>
    </xf>
    <xf numFmtId="0" fontId="43" fillId="16" borderId="37" xfId="0" applyFont="1" applyFill="1" applyBorder="1" applyAlignment="1" applyProtection="1">
      <alignment vertical="center" wrapText="1"/>
    </xf>
    <xf numFmtId="0" fontId="44" fillId="16" borderId="17" xfId="0" applyFont="1" applyFill="1" applyBorder="1" applyAlignment="1" applyProtection="1"/>
    <xf numFmtId="0" fontId="44" fillId="16" borderId="17" xfId="0" applyFont="1" applyFill="1" applyBorder="1" applyProtection="1"/>
    <xf numFmtId="0" fontId="45" fillId="16" borderId="17" xfId="0" applyFont="1" applyFill="1" applyBorder="1" applyProtection="1"/>
    <xf numFmtId="0" fontId="45" fillId="16" borderId="17" xfId="0" applyFont="1" applyFill="1" applyBorder="1" applyAlignment="1" applyProtection="1"/>
    <xf numFmtId="0" fontId="44" fillId="16" borderId="21" xfId="0" applyFont="1" applyFill="1" applyBorder="1" applyAlignment="1" applyProtection="1">
      <alignment wrapText="1"/>
    </xf>
    <xf numFmtId="0" fontId="41" fillId="0" borderId="61" xfId="0" applyFont="1" applyFill="1" applyBorder="1"/>
    <xf numFmtId="0" fontId="41" fillId="0" borderId="62" xfId="0" applyFont="1" applyFill="1" applyBorder="1"/>
    <xf numFmtId="165" fontId="41" fillId="0" borderId="62" xfId="4" applyNumberFormat="1" applyFont="1" applyFill="1" applyBorder="1" applyAlignment="1" applyProtection="1">
      <alignment vertical="center"/>
    </xf>
    <xf numFmtId="0" fontId="41" fillId="0" borderId="62" xfId="0" applyFont="1" applyFill="1" applyBorder="1" applyAlignment="1" applyProtection="1">
      <alignment vertical="center"/>
    </xf>
    <xf numFmtId="0" fontId="42" fillId="0" borderId="62" xfId="0" applyFont="1" applyFill="1" applyBorder="1" applyAlignment="1" applyProtection="1">
      <alignment vertical="center"/>
    </xf>
    <xf numFmtId="0" fontId="41" fillId="0" borderId="65" xfId="0" applyFont="1" applyFill="1" applyBorder="1"/>
    <xf numFmtId="0" fontId="41" fillId="0" borderId="66" xfId="0" applyFont="1" applyBorder="1"/>
    <xf numFmtId="0" fontId="41" fillId="0" borderId="66" xfId="0" applyFont="1" applyFill="1" applyBorder="1" applyAlignment="1" applyProtection="1">
      <alignment vertical="center"/>
    </xf>
    <xf numFmtId="0" fontId="42" fillId="0" borderId="66" xfId="0" applyFont="1" applyFill="1" applyBorder="1" applyAlignment="1" applyProtection="1">
      <alignment vertical="center"/>
    </xf>
    <xf numFmtId="0" fontId="40" fillId="0" borderId="62" xfId="0" applyFont="1" applyFill="1" applyBorder="1" applyAlignment="1" applyProtection="1">
      <alignment vertical="center"/>
    </xf>
    <xf numFmtId="0" fontId="40" fillId="0" borderId="62" xfId="0" applyFont="1" applyFill="1" applyBorder="1" applyAlignment="1" applyProtection="1">
      <alignment vertical="center" wrapText="1"/>
    </xf>
    <xf numFmtId="0" fontId="40" fillId="0" borderId="63" xfId="0" applyFont="1" applyFill="1" applyBorder="1" applyAlignment="1" applyProtection="1">
      <alignment vertical="center" wrapText="1"/>
    </xf>
    <xf numFmtId="0" fontId="41" fillId="0" borderId="66" xfId="0" applyFont="1" applyFill="1" applyBorder="1"/>
    <xf numFmtId="180" fontId="41" fillId="0" borderId="66" xfId="0" applyNumberFormat="1" applyFont="1" applyFill="1" applyBorder="1" applyAlignment="1" applyProtection="1">
      <alignment vertical="center"/>
    </xf>
    <xf numFmtId="180" fontId="42" fillId="0" borderId="66" xfId="0" applyNumberFormat="1" applyFont="1" applyFill="1" applyBorder="1" applyAlignment="1" applyProtection="1">
      <alignment vertical="center"/>
    </xf>
    <xf numFmtId="0" fontId="41" fillId="0" borderId="58" xfId="0" applyFont="1" applyFill="1" applyBorder="1"/>
    <xf numFmtId="0" fontId="41" fillId="0" borderId="55" xfId="0" applyFont="1" applyBorder="1"/>
    <xf numFmtId="0" fontId="41" fillId="0" borderId="55" xfId="0" applyFont="1" applyFill="1" applyBorder="1" applyAlignment="1" applyProtection="1">
      <alignment vertical="center"/>
    </xf>
    <xf numFmtId="0" fontId="42" fillId="0" borderId="55" xfId="0" applyFont="1" applyFill="1" applyBorder="1" applyAlignment="1" applyProtection="1">
      <alignment vertical="center"/>
    </xf>
    <xf numFmtId="0" fontId="41" fillId="0" borderId="55" xfId="0" applyFont="1" applyFill="1" applyBorder="1"/>
    <xf numFmtId="0" fontId="40" fillId="0" borderId="66" xfId="0" applyFont="1" applyFill="1" applyBorder="1" applyAlignment="1" applyProtection="1">
      <alignment vertical="center"/>
    </xf>
    <xf numFmtId="0" fontId="40" fillId="0" borderId="66" xfId="0" applyFont="1" applyFill="1" applyBorder="1" applyAlignment="1" applyProtection="1">
      <alignment vertical="center" wrapText="1"/>
    </xf>
    <xf numFmtId="0" fontId="40" fillId="0" borderId="67" xfId="0" applyFont="1" applyFill="1" applyBorder="1" applyAlignment="1" applyProtection="1">
      <alignment vertical="center" wrapText="1"/>
    </xf>
    <xf numFmtId="1" fontId="42" fillId="0" borderId="66" xfId="0" applyNumberFormat="1" applyFont="1" applyFill="1" applyBorder="1" applyAlignment="1" applyProtection="1">
      <alignment vertical="center"/>
    </xf>
    <xf numFmtId="0" fontId="42" fillId="10" borderId="55" xfId="0" applyFont="1" applyFill="1" applyBorder="1" applyAlignment="1" applyProtection="1">
      <alignment vertical="center"/>
    </xf>
    <xf numFmtId="175" fontId="41" fillId="10" borderId="55" xfId="6" applyNumberFormat="1" applyFont="1" applyFill="1" applyBorder="1" applyAlignment="1" applyProtection="1">
      <alignment vertical="center"/>
    </xf>
    <xf numFmtId="0" fontId="41" fillId="0" borderId="0" xfId="0" applyFont="1" applyFill="1" applyBorder="1" applyAlignment="1" applyProtection="1">
      <alignment vertical="center" wrapText="1"/>
    </xf>
    <xf numFmtId="0" fontId="41" fillId="0" borderId="14" xfId="0" applyFont="1" applyBorder="1"/>
    <xf numFmtId="0" fontId="41" fillId="0" borderId="14" xfId="0" applyFont="1" applyBorder="1" applyAlignment="1" applyProtection="1">
      <alignment vertical="center" wrapText="1"/>
    </xf>
    <xf numFmtId="174" fontId="41" fillId="0" borderId="14" xfId="4" applyNumberFormat="1" applyFont="1" applyFill="1" applyBorder="1" applyAlignment="1" applyProtection="1">
      <alignment vertical="center"/>
    </xf>
    <xf numFmtId="0" fontId="41" fillId="0" borderId="14" xfId="0" applyFont="1" applyFill="1" applyBorder="1" applyAlignment="1" applyProtection="1">
      <alignment vertical="center"/>
    </xf>
    <xf numFmtId="0" fontId="42" fillId="0" borderId="14" xfId="0" applyFont="1" applyFill="1" applyBorder="1" applyAlignment="1" applyProtection="1">
      <alignment vertical="center"/>
    </xf>
    <xf numFmtId="165" fontId="41" fillId="0" borderId="14" xfId="4" applyNumberFormat="1" applyFont="1" applyFill="1" applyBorder="1" applyAlignment="1" applyProtection="1">
      <alignment vertical="center"/>
    </xf>
    <xf numFmtId="0" fontId="41" fillId="0" borderId="14" xfId="0" applyFont="1" applyFill="1" applyBorder="1" applyAlignment="1" applyProtection="1">
      <alignment vertical="center" wrapText="1"/>
    </xf>
    <xf numFmtId="0" fontId="43" fillId="15" borderId="13" xfId="0" applyFont="1" applyFill="1" applyBorder="1" applyAlignment="1" applyProtection="1">
      <alignment vertical="center"/>
    </xf>
    <xf numFmtId="0" fontId="43" fillId="15" borderId="14" xfId="0" applyFont="1" applyFill="1" applyBorder="1" applyAlignment="1" applyProtection="1">
      <alignment vertical="center"/>
    </xf>
    <xf numFmtId="0" fontId="43" fillId="15" borderId="14" xfId="0" applyFont="1" applyFill="1" applyBorder="1" applyAlignment="1" applyProtection="1">
      <alignment vertical="center" wrapText="1"/>
    </xf>
    <xf numFmtId="0" fontId="43" fillId="15" borderId="39" xfId="0" applyFont="1" applyFill="1" applyBorder="1" applyAlignment="1" applyProtection="1">
      <alignment vertical="center" wrapText="1"/>
    </xf>
    <xf numFmtId="0" fontId="44" fillId="15" borderId="14" xfId="0" applyFont="1" applyFill="1" applyBorder="1" applyAlignment="1" applyProtection="1"/>
    <xf numFmtId="0" fontId="44" fillId="15" borderId="14" xfId="0" applyFont="1" applyFill="1" applyBorder="1" applyProtection="1"/>
    <xf numFmtId="0" fontId="45" fillId="15" borderId="14" xfId="0" applyFont="1" applyFill="1" applyBorder="1" applyProtection="1"/>
    <xf numFmtId="0" fontId="45" fillId="15" borderId="14" xfId="0" applyFont="1" applyFill="1" applyBorder="1" applyAlignment="1" applyProtection="1"/>
    <xf numFmtId="0" fontId="44" fillId="15" borderId="24" xfId="0" applyFont="1" applyFill="1" applyBorder="1" applyAlignment="1" applyProtection="1">
      <alignment wrapText="1"/>
    </xf>
    <xf numFmtId="0" fontId="41" fillId="0" borderId="16" xfId="0" applyFont="1" applyFill="1" applyBorder="1"/>
    <xf numFmtId="0" fontId="40" fillId="0" borderId="17" xfId="0" applyFont="1" applyFill="1" applyBorder="1" applyAlignment="1" applyProtection="1">
      <alignment vertical="center" wrapText="1"/>
    </xf>
    <xf numFmtId="0" fontId="40" fillId="0" borderId="37" xfId="0" applyFont="1" applyFill="1" applyBorder="1" applyAlignment="1" applyProtection="1">
      <alignment vertical="center" wrapText="1"/>
    </xf>
    <xf numFmtId="0" fontId="41" fillId="0" borderId="17" xfId="0" applyFont="1" applyFill="1" applyBorder="1" applyAlignment="1" applyProtection="1">
      <alignment vertical="center"/>
    </xf>
    <xf numFmtId="0" fontId="39" fillId="0" borderId="14" xfId="0" applyFont="1" applyBorder="1" applyAlignment="1" applyProtection="1">
      <alignment vertical="center"/>
    </xf>
    <xf numFmtId="0" fontId="39" fillId="0" borderId="17" xfId="0" applyFont="1" applyBorder="1" applyAlignment="1" applyProtection="1">
      <alignment horizontal="right" vertical="center" wrapText="1"/>
    </xf>
    <xf numFmtId="0" fontId="41" fillId="0" borderId="14" xfId="0" applyFont="1" applyBorder="1" applyAlignment="1" applyProtection="1"/>
    <xf numFmtId="0" fontId="41" fillId="0" borderId="14" xfId="0" applyFont="1" applyBorder="1" applyAlignment="1" applyProtection="1">
      <alignment wrapText="1"/>
    </xf>
    <xf numFmtId="0" fontId="41" fillId="10" borderId="59" xfId="3" applyNumberFormat="1" applyFont="1" applyFill="1" applyBorder="1" applyAlignment="1" applyProtection="1">
      <alignment vertical="center"/>
    </xf>
    <xf numFmtId="0" fontId="41" fillId="0" borderId="70" xfId="0" applyFont="1" applyFill="1" applyBorder="1" applyAlignment="1" applyProtection="1">
      <alignment vertical="center"/>
    </xf>
    <xf numFmtId="0" fontId="41" fillId="0" borderId="71" xfId="0" applyFont="1" applyBorder="1" applyAlignment="1">
      <alignment vertical="center"/>
    </xf>
    <xf numFmtId="0" fontId="49" fillId="0" borderId="71" xfId="0" applyFont="1" applyBorder="1" applyAlignment="1" applyProtection="1">
      <alignment vertical="center"/>
    </xf>
    <xf numFmtId="0" fontId="0" fillId="0" borderId="0" xfId="0" applyAlignment="1"/>
    <xf numFmtId="0" fontId="40" fillId="0" borderId="0" xfId="0" applyFont="1" applyAlignment="1"/>
    <xf numFmtId="176" fontId="41" fillId="17" borderId="0" xfId="4" applyNumberFormat="1" applyFont="1" applyFill="1" applyBorder="1" applyAlignment="1" applyProtection="1">
      <alignment vertical="center"/>
    </xf>
    <xf numFmtId="177" fontId="46" fillId="17" borderId="0" xfId="4" applyNumberFormat="1" applyFont="1" applyFill="1" applyBorder="1" applyAlignment="1" applyProtection="1">
      <alignment vertical="center"/>
    </xf>
    <xf numFmtId="180" fontId="41" fillId="17" borderId="66" xfId="4" applyNumberFormat="1" applyFont="1" applyFill="1" applyBorder="1" applyAlignment="1" applyProtection="1">
      <alignment vertical="center"/>
    </xf>
    <xf numFmtId="175" fontId="41" fillId="17" borderId="0" xfId="6" applyNumberFormat="1" applyFont="1" applyFill="1" applyBorder="1" applyAlignment="1" applyProtection="1">
      <alignment vertical="center"/>
    </xf>
    <xf numFmtId="175" fontId="41" fillId="17" borderId="55" xfId="6" applyNumberFormat="1" applyFont="1" applyFill="1" applyBorder="1" applyAlignment="1" applyProtection="1">
      <alignment vertical="center"/>
    </xf>
    <xf numFmtId="175" fontId="40" fillId="17" borderId="69" xfId="6" applyNumberFormat="1" applyFont="1" applyFill="1" applyBorder="1" applyAlignment="1" applyProtection="1">
      <alignment vertical="center"/>
    </xf>
    <xf numFmtId="178" fontId="41" fillId="17" borderId="0" xfId="4" applyNumberFormat="1" applyFont="1" applyFill="1" applyBorder="1" applyAlignment="1" applyProtection="1">
      <alignment vertical="center"/>
    </xf>
    <xf numFmtId="175" fontId="41" fillId="17" borderId="66" xfId="6" applyNumberFormat="1" applyFont="1" applyFill="1" applyBorder="1" applyAlignment="1" applyProtection="1">
      <alignment vertical="center"/>
    </xf>
    <xf numFmtId="179" fontId="49" fillId="17" borderId="0" xfId="4" applyNumberFormat="1" applyFont="1" applyFill="1" applyBorder="1" applyAlignment="1" applyProtection="1">
      <alignment vertical="center"/>
    </xf>
    <xf numFmtId="179" fontId="47" fillId="17" borderId="52" xfId="4" applyNumberFormat="1" applyFont="1" applyFill="1" applyBorder="1" applyAlignment="1" applyProtection="1">
      <alignment vertical="center"/>
    </xf>
    <xf numFmtId="0" fontId="46" fillId="0" borderId="31" xfId="0" applyFont="1" applyFill="1" applyBorder="1" applyAlignment="1" applyProtection="1">
      <alignment vertical="center"/>
    </xf>
    <xf numFmtId="0" fontId="47" fillId="0" borderId="31" xfId="0" applyFont="1" applyFill="1" applyBorder="1" applyAlignment="1" applyProtection="1">
      <alignment vertical="center"/>
    </xf>
    <xf numFmtId="165" fontId="47" fillId="0" borderId="0" xfId="4" applyNumberFormat="1" applyFont="1" applyFill="1" applyBorder="1" applyAlignment="1" applyProtection="1">
      <alignment vertical="center"/>
    </xf>
    <xf numFmtId="0" fontId="53" fillId="0" borderId="57" xfId="0" applyFont="1" applyBorder="1" applyAlignment="1" applyProtection="1"/>
    <xf numFmtId="0" fontId="41" fillId="0" borderId="53" xfId="0" applyFont="1" applyFill="1" applyBorder="1" applyAlignment="1" applyProtection="1">
      <alignment vertical="center"/>
    </xf>
    <xf numFmtId="0" fontId="41" fillId="0" borderId="71" xfId="0" applyFont="1" applyFill="1" applyBorder="1" applyAlignment="1" applyProtection="1">
      <alignment vertical="center"/>
    </xf>
    <xf numFmtId="0" fontId="41" fillId="0" borderId="0" xfId="0" applyFont="1" applyBorder="1" applyProtection="1"/>
    <xf numFmtId="10" fontId="49" fillId="0" borderId="0" xfId="0" applyNumberFormat="1" applyFont="1" applyFill="1" applyBorder="1" applyAlignment="1" applyProtection="1">
      <alignment vertical="center"/>
    </xf>
    <xf numFmtId="0" fontId="42" fillId="0" borderId="0" xfId="0" applyFont="1" applyFill="1" applyBorder="1" applyAlignment="1" applyProtection="1">
      <alignment horizontal="center" vertical="center"/>
    </xf>
    <xf numFmtId="0" fontId="42" fillId="0" borderId="33" xfId="0" applyFont="1" applyFill="1" applyBorder="1" applyAlignment="1" applyProtection="1">
      <alignment horizontal="center" vertical="center"/>
    </xf>
    <xf numFmtId="0" fontId="42" fillId="0" borderId="17" xfId="0" applyFont="1" applyFill="1" applyBorder="1" applyAlignment="1" applyProtection="1">
      <alignment horizontal="center" vertical="center"/>
    </xf>
    <xf numFmtId="0" fontId="42" fillId="0" borderId="37" xfId="0" applyFont="1" applyFill="1" applyBorder="1" applyAlignment="1" applyProtection="1">
      <alignment horizontal="center" vertical="center"/>
    </xf>
    <xf numFmtId="0" fontId="47" fillId="0" borderId="0" xfId="0" applyFont="1" applyFill="1" applyBorder="1" applyAlignment="1" applyProtection="1">
      <alignment horizontal="center" vertical="center"/>
    </xf>
    <xf numFmtId="0" fontId="47" fillId="0" borderId="33" xfId="0" applyFont="1" applyFill="1" applyBorder="1" applyAlignment="1" applyProtection="1">
      <alignment horizontal="center" vertical="center"/>
    </xf>
    <xf numFmtId="180" fontId="42" fillId="0" borderId="66" xfId="0" applyNumberFormat="1" applyFont="1" applyFill="1" applyBorder="1" applyAlignment="1" applyProtection="1">
      <alignment horizontal="center" vertical="center"/>
    </xf>
    <xf numFmtId="180" fontId="42" fillId="0" borderId="67" xfId="0" applyNumberFormat="1" applyFont="1" applyFill="1" applyBorder="1" applyAlignment="1" applyProtection="1">
      <alignment horizontal="center" vertical="center"/>
    </xf>
    <xf numFmtId="0" fontId="42" fillId="0" borderId="31" xfId="0" applyFont="1" applyFill="1" applyBorder="1" applyAlignment="1" applyProtection="1">
      <alignment horizontal="center" vertical="center"/>
    </xf>
    <xf numFmtId="0" fontId="42" fillId="0" borderId="38" xfId="0" applyFont="1" applyFill="1" applyBorder="1" applyAlignment="1" applyProtection="1">
      <alignment horizontal="center" vertical="center"/>
    </xf>
    <xf numFmtId="0" fontId="42" fillId="0" borderId="62" xfId="0" applyFont="1" applyFill="1" applyBorder="1" applyAlignment="1" applyProtection="1">
      <alignment horizontal="center" vertical="center"/>
    </xf>
    <xf numFmtId="0" fontId="42" fillId="0" borderId="63" xfId="0" applyFont="1" applyFill="1" applyBorder="1" applyAlignment="1" applyProtection="1">
      <alignment horizontal="center" vertical="center"/>
    </xf>
    <xf numFmtId="0" fontId="42" fillId="0" borderId="55" xfId="0" applyFont="1" applyFill="1" applyBorder="1" applyAlignment="1" applyProtection="1">
      <alignment horizontal="center" vertical="center"/>
    </xf>
    <xf numFmtId="0" fontId="42" fillId="0" borderId="50" xfId="0" applyFont="1" applyFill="1" applyBorder="1" applyAlignment="1" applyProtection="1">
      <alignment horizontal="center" vertical="center"/>
    </xf>
    <xf numFmtId="0" fontId="42" fillId="0" borderId="66" xfId="0" applyFont="1" applyFill="1" applyBorder="1" applyAlignment="1" applyProtection="1">
      <alignment horizontal="center" vertical="center"/>
    </xf>
    <xf numFmtId="0" fontId="42" fillId="0" borderId="67" xfId="0" applyFont="1" applyFill="1" applyBorder="1" applyAlignment="1" applyProtection="1">
      <alignment horizontal="center" vertical="center"/>
    </xf>
    <xf numFmtId="9" fontId="42" fillId="0" borderId="0" xfId="0" applyNumberFormat="1" applyFont="1" applyFill="1" applyBorder="1" applyAlignment="1" applyProtection="1">
      <alignment horizontal="center" vertical="center"/>
    </xf>
    <xf numFmtId="1" fontId="42" fillId="0" borderId="66" xfId="0" applyNumberFormat="1" applyFont="1" applyFill="1" applyBorder="1" applyAlignment="1" applyProtection="1">
      <alignment horizontal="center" vertical="center"/>
    </xf>
    <xf numFmtId="1" fontId="42" fillId="0" borderId="0" xfId="0" applyNumberFormat="1" applyFont="1" applyFill="1" applyBorder="1" applyAlignment="1" applyProtection="1">
      <alignment horizontal="center" vertical="center"/>
    </xf>
    <xf numFmtId="0" fontId="49" fillId="0" borderId="0" xfId="0" applyFont="1" applyFill="1" applyBorder="1" applyAlignment="1" applyProtection="1">
      <alignment horizontal="center" vertical="center"/>
    </xf>
    <xf numFmtId="0" fontId="49" fillId="0" borderId="33" xfId="0" applyFont="1" applyFill="1" applyBorder="1" applyAlignment="1" applyProtection="1">
      <alignment horizontal="center" vertical="center"/>
    </xf>
    <xf numFmtId="0" fontId="47" fillId="0" borderId="31" xfId="0" applyFont="1" applyFill="1" applyBorder="1" applyAlignment="1" applyProtection="1">
      <alignment horizontal="center" vertical="center"/>
    </xf>
    <xf numFmtId="0" fontId="47" fillId="0" borderId="38" xfId="0" applyFont="1" applyFill="1" applyBorder="1" applyAlignment="1" applyProtection="1">
      <alignment horizontal="center" vertical="center"/>
    </xf>
    <xf numFmtId="0" fontId="42" fillId="0" borderId="14" xfId="0" applyFont="1" applyFill="1" applyBorder="1" applyAlignment="1" applyProtection="1">
      <alignment horizontal="center" vertical="center"/>
    </xf>
    <xf numFmtId="0" fontId="41" fillId="0" borderId="55" xfId="0" applyFont="1" applyFill="1" applyBorder="1" applyAlignment="1" applyProtection="1">
      <alignment horizontal="center" vertical="center"/>
    </xf>
    <xf numFmtId="0" fontId="0" fillId="0" borderId="55" xfId="0" applyBorder="1" applyAlignment="1" applyProtection="1">
      <alignment horizontal="center" vertical="center"/>
    </xf>
    <xf numFmtId="0" fontId="41" fillId="0" borderId="53" xfId="0" applyFont="1" applyFill="1" applyBorder="1" applyAlignment="1" applyProtection="1">
      <alignment horizontal="center" vertical="center"/>
    </xf>
    <xf numFmtId="0" fontId="0" fillId="0" borderId="53" xfId="0" applyBorder="1" applyAlignment="1" applyProtection="1">
      <alignment horizontal="center" vertical="center"/>
    </xf>
    <xf numFmtId="0" fontId="41" fillId="0" borderId="71" xfId="0" applyFont="1" applyFill="1" applyBorder="1" applyAlignment="1" applyProtection="1">
      <alignment horizontal="center" vertical="center"/>
    </xf>
    <xf numFmtId="0" fontId="0" fillId="0" borderId="71" xfId="0" applyBorder="1" applyAlignment="1">
      <alignment horizontal="center" vertical="center"/>
    </xf>
    <xf numFmtId="0" fontId="41" fillId="0" borderId="53" xfId="0" applyFont="1" applyBorder="1" applyAlignment="1" applyProtection="1">
      <alignment horizontal="center" vertical="center"/>
    </xf>
    <xf numFmtId="10" fontId="41" fillId="10" borderId="54" xfId="0" applyNumberFormat="1" applyFont="1" applyFill="1" applyBorder="1" applyAlignment="1" applyProtection="1">
      <alignment horizontal="center" vertical="center"/>
    </xf>
    <xf numFmtId="0" fontId="41" fillId="0" borderId="71" xfId="0" applyFont="1" applyBorder="1" applyAlignment="1">
      <alignment horizontal="center" vertical="center"/>
    </xf>
    <xf numFmtId="10" fontId="41" fillId="10" borderId="72" xfId="0" applyNumberFormat="1" applyFont="1" applyFill="1" applyBorder="1" applyAlignment="1">
      <alignment horizontal="center" vertical="center"/>
    </xf>
    <xf numFmtId="10" fontId="49" fillId="0" borderId="0" xfId="0" applyNumberFormat="1" applyFont="1" applyFill="1" applyBorder="1" applyAlignment="1" applyProtection="1">
      <alignment horizontal="center" vertical="center"/>
    </xf>
    <xf numFmtId="0" fontId="25" fillId="0" borderId="14" xfId="0" applyFont="1" applyFill="1" applyBorder="1" applyAlignment="1" applyProtection="1">
      <alignment horizontal="center" vertical="center"/>
    </xf>
    <xf numFmtId="0" fontId="25" fillId="0" borderId="0" xfId="0" applyFont="1" applyFill="1" applyBorder="1" applyAlignment="1" applyProtection="1">
      <alignment horizontal="center" vertical="center"/>
    </xf>
    <xf numFmtId="0" fontId="0" fillId="0" borderId="0" xfId="0" applyAlignment="1">
      <alignment horizontal="center" vertical="center"/>
    </xf>
    <xf numFmtId="0" fontId="42" fillId="0" borderId="17" xfId="0" applyFont="1" applyBorder="1" applyAlignment="1" applyProtection="1">
      <alignment horizontal="center" vertical="center"/>
    </xf>
    <xf numFmtId="0" fontId="45" fillId="16" borderId="17" xfId="0" applyFont="1" applyFill="1" applyBorder="1" applyAlignment="1" applyProtection="1">
      <alignment horizontal="center" vertical="center"/>
    </xf>
    <xf numFmtId="0" fontId="45" fillId="16" borderId="37" xfId="0" applyFont="1" applyFill="1" applyBorder="1" applyAlignment="1" applyProtection="1">
      <alignment horizontal="center" vertical="center"/>
    </xf>
    <xf numFmtId="0" fontId="0" fillId="0" borderId="0" xfId="0" applyAlignment="1" applyProtection="1">
      <alignment horizontal="center" vertical="center"/>
    </xf>
    <xf numFmtId="0" fontId="53" fillId="0" borderId="57" xfId="0" applyFont="1" applyBorder="1" applyAlignment="1" applyProtection="1">
      <alignment horizontal="center" vertical="center"/>
    </xf>
    <xf numFmtId="0" fontId="0" fillId="0" borderId="57" xfId="0" applyBorder="1" applyAlignment="1" applyProtection="1">
      <alignment horizontal="center" vertical="center"/>
    </xf>
    <xf numFmtId="0" fontId="41" fillId="0" borderId="17" xfId="0" applyFont="1" applyBorder="1" applyAlignment="1" applyProtection="1">
      <alignment horizontal="center" vertical="center"/>
    </xf>
    <xf numFmtId="0" fontId="41" fillId="0" borderId="0" xfId="0" applyFont="1" applyBorder="1" applyAlignment="1" applyProtection="1">
      <alignment horizontal="center" vertical="center"/>
    </xf>
    <xf numFmtId="0" fontId="45" fillId="15" borderId="14" xfId="0" applyFont="1" applyFill="1" applyBorder="1" applyAlignment="1" applyProtection="1">
      <alignment horizontal="center" vertical="center"/>
    </xf>
    <xf numFmtId="0" fontId="45" fillId="15" borderId="39" xfId="0" applyFont="1" applyFill="1" applyBorder="1" applyAlignment="1" applyProtection="1">
      <alignment horizontal="center" vertical="center"/>
    </xf>
    <xf numFmtId="0" fontId="55" fillId="0" borderId="75" xfId="0" applyFont="1" applyFill="1" applyBorder="1" applyAlignment="1" applyProtection="1">
      <alignment horizontal="center" vertical="center"/>
    </xf>
    <xf numFmtId="0" fontId="55" fillId="0" borderId="77" xfId="0" applyFont="1" applyFill="1" applyBorder="1" applyAlignment="1" applyProtection="1">
      <alignment horizontal="center" vertical="center"/>
    </xf>
    <xf numFmtId="10" fontId="41" fillId="0" borderId="0" xfId="0" applyNumberFormat="1" applyFont="1" applyFill="1" applyBorder="1" applyAlignment="1" applyProtection="1">
      <alignment vertical="center"/>
    </xf>
    <xf numFmtId="10" fontId="41" fillId="0" borderId="0" xfId="0" applyNumberFormat="1" applyFont="1" applyFill="1" applyBorder="1" applyAlignment="1" applyProtection="1">
      <alignment horizontal="center" vertical="center"/>
    </xf>
    <xf numFmtId="0" fontId="41" fillId="0" borderId="0" xfId="3" applyNumberFormat="1" applyFont="1" applyFill="1" applyBorder="1" applyAlignment="1" applyProtection="1">
      <alignment vertical="center"/>
    </xf>
    <xf numFmtId="0" fontId="41" fillId="0" borderId="0" xfId="3" applyNumberFormat="1" applyFont="1" applyFill="1" applyBorder="1" applyAlignment="1" applyProtection="1">
      <alignment horizontal="center" vertical="center"/>
    </xf>
    <xf numFmtId="0" fontId="41" fillId="0" borderId="71" xfId="2" applyFont="1" applyFill="1" applyBorder="1" applyAlignment="1" applyProtection="1">
      <alignment vertical="center"/>
    </xf>
    <xf numFmtId="0" fontId="41" fillId="0" borderId="73" xfId="0" applyNumberFormat="1" applyFont="1" applyFill="1" applyBorder="1" applyAlignment="1" applyProtection="1">
      <alignment vertical="center"/>
    </xf>
    <xf numFmtId="1" fontId="55" fillId="0" borderId="78" xfId="0" applyNumberFormat="1" applyFont="1" applyFill="1" applyBorder="1" applyAlignment="1" applyProtection="1">
      <alignment horizontal="center" vertical="center"/>
    </xf>
    <xf numFmtId="1" fontId="55" fillId="0" borderId="76" xfId="0" applyNumberFormat="1" applyFont="1" applyFill="1" applyBorder="1" applyAlignment="1" applyProtection="1">
      <alignment horizontal="center" vertical="center"/>
    </xf>
    <xf numFmtId="0" fontId="40" fillId="0" borderId="17" xfId="0" applyFont="1" applyBorder="1"/>
    <xf numFmtId="0" fontId="1" fillId="0" borderId="0" xfId="0" quotePrefix="1" applyFont="1" applyFill="1" applyBorder="1" applyAlignment="1" applyProtection="1">
      <alignment horizontal="center" vertical="center"/>
      <protection locked="0"/>
    </xf>
    <xf numFmtId="0" fontId="42" fillId="0" borderId="81" xfId="0" applyFont="1" applyFill="1" applyBorder="1" applyAlignment="1" applyProtection="1">
      <alignment vertical="center"/>
    </xf>
    <xf numFmtId="0" fontId="41" fillId="0" borderId="81" xfId="0" applyFont="1" applyFill="1" applyBorder="1" applyAlignment="1" applyProtection="1">
      <alignment vertical="center"/>
    </xf>
    <xf numFmtId="0" fontId="7" fillId="0" borderId="0" xfId="0" applyFont="1" applyFill="1" applyBorder="1" applyAlignment="1" applyProtection="1">
      <alignment vertical="center"/>
    </xf>
    <xf numFmtId="165" fontId="41" fillId="10" borderId="0" xfId="4" applyNumberFormat="1" applyFont="1" applyFill="1" applyBorder="1" applyAlignment="1" applyProtection="1">
      <alignment vertical="center"/>
    </xf>
    <xf numFmtId="175" fontId="41" fillId="10" borderId="0" xfId="6" applyNumberFormat="1" applyFont="1" applyFill="1" applyBorder="1" applyAlignment="1" applyProtection="1">
      <alignment vertical="center"/>
    </xf>
    <xf numFmtId="165" fontId="41" fillId="10" borderId="55" xfId="4" applyNumberFormat="1" applyFont="1" applyFill="1" applyBorder="1" applyAlignment="1" applyProtection="1">
      <alignment vertical="center"/>
    </xf>
    <xf numFmtId="176" fontId="41" fillId="10" borderId="0" xfId="4" applyNumberFormat="1" applyFont="1" applyFill="1" applyBorder="1" applyAlignment="1" applyProtection="1">
      <alignment vertical="center"/>
    </xf>
    <xf numFmtId="177" fontId="41" fillId="10" borderId="0" xfId="4" applyNumberFormat="1" applyFont="1" applyFill="1" applyBorder="1" applyAlignment="1" applyProtection="1">
      <alignment vertical="center"/>
    </xf>
    <xf numFmtId="180" fontId="41" fillId="10" borderId="66" xfId="4" applyNumberFormat="1" applyFont="1" applyFill="1" applyBorder="1" applyAlignment="1" applyProtection="1">
      <alignment vertical="center"/>
    </xf>
    <xf numFmtId="0" fontId="41" fillId="10" borderId="0" xfId="0" applyFont="1" applyFill="1" applyBorder="1" applyAlignment="1" applyProtection="1">
      <alignment vertical="center"/>
    </xf>
    <xf numFmtId="1" fontId="55" fillId="10" borderId="78" xfId="0" applyNumberFormat="1" applyFont="1" applyFill="1" applyBorder="1" applyAlignment="1" applyProtection="1">
      <alignment horizontal="center" vertical="center"/>
    </xf>
    <xf numFmtId="1" fontId="55" fillId="10" borderId="76" xfId="0" applyNumberFormat="1" applyFont="1" applyFill="1" applyBorder="1" applyAlignment="1" applyProtection="1">
      <alignment horizontal="center" vertical="center"/>
    </xf>
    <xf numFmtId="1" fontId="55" fillId="10" borderId="79" xfId="0" applyNumberFormat="1" applyFont="1" applyFill="1" applyBorder="1" applyAlignment="1" applyProtection="1">
      <alignment horizontal="center" vertical="center"/>
    </xf>
    <xf numFmtId="1" fontId="55" fillId="10" borderId="80" xfId="0" applyNumberFormat="1" applyFont="1" applyFill="1" applyBorder="1" applyAlignment="1" applyProtection="1">
      <alignment horizontal="center" vertical="center"/>
    </xf>
    <xf numFmtId="0" fontId="55" fillId="10" borderId="78" xfId="0" applyFont="1" applyFill="1" applyBorder="1" applyAlignment="1" applyProtection="1">
      <alignment horizontal="center" vertical="center"/>
    </xf>
    <xf numFmtId="178" fontId="41" fillId="10" borderId="0" xfId="4" applyNumberFormat="1" applyFont="1" applyFill="1" applyBorder="1" applyAlignment="1" applyProtection="1">
      <alignment vertical="center"/>
    </xf>
    <xf numFmtId="175" fontId="41" fillId="10" borderId="31" xfId="6" applyNumberFormat="1" applyFont="1" applyFill="1" applyBorder="1" applyAlignment="1" applyProtection="1">
      <alignment vertical="center"/>
    </xf>
    <xf numFmtId="9" fontId="42" fillId="10" borderId="0" xfId="0" applyNumberFormat="1" applyFont="1" applyFill="1" applyBorder="1" applyAlignment="1" applyProtection="1">
      <alignment vertical="center"/>
    </xf>
    <xf numFmtId="1" fontId="42" fillId="10" borderId="31" xfId="0" applyNumberFormat="1" applyFont="1" applyFill="1" applyBorder="1" applyAlignment="1" applyProtection="1">
      <alignment vertical="center"/>
    </xf>
    <xf numFmtId="0" fontId="56" fillId="0" borderId="0" xfId="0" applyFont="1" applyFill="1" applyBorder="1" applyAlignment="1" applyProtection="1">
      <alignment vertical="center"/>
    </xf>
    <xf numFmtId="0" fontId="7" fillId="0" borderId="0" xfId="0" quotePrefix="1" applyFont="1" applyFill="1" applyBorder="1" applyAlignment="1" applyProtection="1">
      <alignment horizontal="center" vertical="center"/>
    </xf>
    <xf numFmtId="0" fontId="52" fillId="0" borderId="0" xfId="0" applyFont="1" applyFill="1" applyBorder="1" applyAlignment="1" applyProtection="1">
      <alignment vertical="center"/>
    </xf>
    <xf numFmtId="165" fontId="56" fillId="0" borderId="0" xfId="4" applyNumberFormat="1" applyFont="1" applyFill="1" applyBorder="1" applyAlignment="1" applyProtection="1">
      <alignment horizontal="center" vertical="center"/>
    </xf>
    <xf numFmtId="0" fontId="42" fillId="10" borderId="0" xfId="0" applyFont="1" applyFill="1" applyBorder="1" applyAlignment="1" applyProtection="1">
      <alignment horizontal="center" vertical="center"/>
    </xf>
    <xf numFmtId="0" fontId="42" fillId="10" borderId="33" xfId="0" applyFont="1" applyFill="1" applyBorder="1" applyAlignment="1" applyProtection="1">
      <alignment horizontal="center" vertical="center"/>
    </xf>
    <xf numFmtId="178" fontId="41" fillId="10" borderId="66" xfId="4" applyNumberFormat="1" applyFont="1" applyFill="1" applyBorder="1" applyAlignment="1" applyProtection="1">
      <alignment vertical="center"/>
    </xf>
    <xf numFmtId="0" fontId="42" fillId="10" borderId="66" xfId="0" applyFont="1" applyFill="1" applyBorder="1" applyAlignment="1" applyProtection="1">
      <alignment vertical="center"/>
    </xf>
    <xf numFmtId="1" fontId="55" fillId="10" borderId="82" xfId="0" applyNumberFormat="1" applyFont="1" applyFill="1" applyBorder="1" applyAlignment="1" applyProtection="1">
      <alignment horizontal="center" vertical="center"/>
    </xf>
    <xf numFmtId="1" fontId="55" fillId="10" borderId="83" xfId="0" applyNumberFormat="1" applyFont="1" applyFill="1" applyBorder="1" applyAlignment="1" applyProtection="1">
      <alignment horizontal="center" vertical="center"/>
    </xf>
    <xf numFmtId="178" fontId="41" fillId="17" borderId="66" xfId="4" applyNumberFormat="1" applyFont="1" applyFill="1" applyBorder="1" applyAlignment="1" applyProtection="1">
      <alignment vertical="center"/>
    </xf>
    <xf numFmtId="0" fontId="40" fillId="0" borderId="85" xfId="0" applyFont="1" applyFill="1" applyBorder="1" applyAlignment="1" applyProtection="1">
      <alignment vertical="center" wrapText="1"/>
    </xf>
    <xf numFmtId="175" fontId="40" fillId="17" borderId="86" xfId="6" applyNumberFormat="1" applyFont="1" applyFill="1" applyBorder="1" applyAlignment="1" applyProtection="1">
      <alignment vertical="center"/>
    </xf>
    <xf numFmtId="0" fontId="40" fillId="0" borderId="86" xfId="0" applyFont="1" applyFill="1" applyBorder="1" applyAlignment="1" applyProtection="1">
      <alignment vertical="center"/>
    </xf>
    <xf numFmtId="0" fontId="39" fillId="0" borderId="86" xfId="0" applyFont="1" applyFill="1" applyBorder="1" applyAlignment="1" applyProtection="1">
      <alignment vertical="center"/>
    </xf>
    <xf numFmtId="0" fontId="39" fillId="0" borderId="86" xfId="0" applyFont="1" applyFill="1" applyBorder="1" applyAlignment="1" applyProtection="1">
      <alignment horizontal="center" vertical="center"/>
    </xf>
    <xf numFmtId="0" fontId="39" fillId="0" borderId="85" xfId="0" applyFont="1" applyFill="1" applyBorder="1" applyAlignment="1" applyProtection="1">
      <alignment horizontal="center" vertical="center"/>
    </xf>
    <xf numFmtId="165" fontId="7" fillId="0" borderId="0" xfId="4" applyNumberFormat="1" applyFont="1" applyFill="1" applyBorder="1" applyAlignment="1" applyProtection="1">
      <alignment vertical="center"/>
    </xf>
    <xf numFmtId="165" fontId="7" fillId="0" borderId="81" xfId="4" applyNumberFormat="1" applyFont="1" applyFill="1" applyBorder="1" applyAlignment="1" applyProtection="1">
      <alignment vertical="center"/>
    </xf>
    <xf numFmtId="0" fontId="52" fillId="0" borderId="81" xfId="0" applyFont="1" applyFill="1" applyBorder="1" applyAlignment="1" applyProtection="1">
      <alignment vertical="center"/>
    </xf>
    <xf numFmtId="0" fontId="52" fillId="0" borderId="66" xfId="0" applyFont="1" applyFill="1" applyBorder="1" applyAlignment="1" applyProtection="1">
      <alignment vertical="center"/>
    </xf>
    <xf numFmtId="0" fontId="55" fillId="0" borderId="76" xfId="0" applyFont="1" applyFill="1" applyBorder="1" applyAlignment="1" applyProtection="1">
      <alignment horizontal="center" vertical="center"/>
    </xf>
    <xf numFmtId="0" fontId="41" fillId="10" borderId="21" xfId="0" applyFont="1" applyFill="1" applyBorder="1" applyAlignment="1" applyProtection="1">
      <alignment wrapText="1"/>
    </xf>
    <xf numFmtId="0" fontId="41" fillId="10" borderId="20" xfId="0" applyFont="1" applyFill="1" applyBorder="1" applyAlignment="1" applyProtection="1">
      <alignment vertical="center" wrapText="1"/>
    </xf>
    <xf numFmtId="0" fontId="41" fillId="10" borderId="68" xfId="0" applyFont="1" applyFill="1" applyBorder="1" applyAlignment="1" applyProtection="1">
      <alignment vertical="center" wrapText="1"/>
    </xf>
    <xf numFmtId="0" fontId="41" fillId="10" borderId="84" xfId="0" applyFont="1" applyFill="1" applyBorder="1" applyAlignment="1" applyProtection="1">
      <alignment wrapText="1"/>
    </xf>
    <xf numFmtId="0" fontId="41" fillId="10" borderId="64" xfId="0" applyFont="1" applyFill="1" applyBorder="1" applyAlignment="1" applyProtection="1">
      <alignment wrapText="1"/>
    </xf>
    <xf numFmtId="0" fontId="41" fillId="10" borderId="51" xfId="0" applyFont="1" applyFill="1" applyBorder="1" applyAlignment="1" applyProtection="1">
      <alignment vertical="center" wrapText="1"/>
    </xf>
    <xf numFmtId="0" fontId="41" fillId="10" borderId="68" xfId="0" applyFont="1" applyFill="1" applyBorder="1" applyAlignment="1" applyProtection="1">
      <alignment wrapText="1"/>
    </xf>
    <xf numFmtId="0" fontId="41" fillId="10" borderId="20" xfId="0" applyFont="1" applyFill="1" applyBorder="1" applyAlignment="1" applyProtection="1">
      <alignment wrapText="1"/>
    </xf>
    <xf numFmtId="0" fontId="41" fillId="10" borderId="34" xfId="0" applyFont="1" applyFill="1" applyBorder="1" applyAlignment="1" applyProtection="1">
      <alignment vertical="center" wrapText="1"/>
    </xf>
    <xf numFmtId="0" fontId="40" fillId="10" borderId="64" xfId="0" applyFont="1" applyFill="1" applyBorder="1" applyAlignment="1" applyProtection="1">
      <alignment wrapText="1"/>
    </xf>
    <xf numFmtId="0" fontId="41" fillId="10" borderId="51" xfId="0" applyFont="1" applyFill="1" applyBorder="1" applyAlignment="1" applyProtection="1">
      <alignment wrapText="1"/>
    </xf>
    <xf numFmtId="0" fontId="0" fillId="0" borderId="0" xfId="0" applyAlignment="1" applyProtection="1">
      <alignment horizontal="center"/>
      <protection locked="0"/>
    </xf>
    <xf numFmtId="166" fontId="42" fillId="10" borderId="0" xfId="0" applyNumberFormat="1" applyFont="1" applyFill="1" applyBorder="1" applyAlignment="1" applyProtection="1">
      <alignment vertical="center"/>
    </xf>
    <xf numFmtId="170" fontId="42" fillId="10" borderId="0" xfId="0" applyNumberFormat="1" applyFont="1" applyFill="1" applyBorder="1" applyAlignment="1" applyProtection="1">
      <alignment vertical="center"/>
    </xf>
    <xf numFmtId="5" fontId="42" fillId="10" borderId="0" xfId="0" applyNumberFormat="1" applyFont="1" applyFill="1" applyBorder="1" applyAlignment="1" applyProtection="1">
      <alignment vertical="center"/>
    </xf>
    <xf numFmtId="170" fontId="42" fillId="10" borderId="0" xfId="0" applyNumberFormat="1" applyFont="1" applyFill="1" applyBorder="1" applyAlignment="1" applyProtection="1">
      <alignment horizontal="left" vertical="center"/>
    </xf>
    <xf numFmtId="1" fontId="42" fillId="10" borderId="0" xfId="0" applyNumberFormat="1" applyFont="1" applyFill="1" applyBorder="1" applyAlignment="1" applyProtection="1">
      <alignment vertical="center"/>
    </xf>
    <xf numFmtId="170" fontId="42" fillId="10" borderId="66" xfId="0" applyNumberFormat="1" applyFont="1" applyFill="1" applyBorder="1" applyAlignment="1" applyProtection="1">
      <alignment horizontal="left" vertical="center"/>
    </xf>
    <xf numFmtId="170" fontId="42" fillId="10" borderId="66" xfId="0" applyNumberFormat="1" applyFont="1" applyFill="1" applyBorder="1" applyAlignment="1" applyProtection="1">
      <alignment vertical="center"/>
    </xf>
    <xf numFmtId="6" fontId="42" fillId="10" borderId="0" xfId="0" applyNumberFormat="1" applyFont="1" applyFill="1" applyBorder="1" applyAlignment="1" applyProtection="1">
      <alignment vertical="center"/>
    </xf>
    <xf numFmtId="165" fontId="41" fillId="10" borderId="0" xfId="4" applyNumberFormat="1" applyFont="1" applyFill="1" applyBorder="1" applyAlignment="1" applyProtection="1">
      <alignment vertical="center" wrapText="1"/>
    </xf>
    <xf numFmtId="0" fontId="41" fillId="10" borderId="0" xfId="0" applyFont="1" applyFill="1" applyBorder="1" applyAlignment="1" applyProtection="1">
      <alignment vertical="center" wrapText="1"/>
    </xf>
    <xf numFmtId="0" fontId="42" fillId="10" borderId="0" xfId="0" applyFont="1" applyFill="1" applyBorder="1" applyAlignment="1" applyProtection="1">
      <alignment vertical="center" wrapText="1"/>
    </xf>
    <xf numFmtId="0" fontId="42" fillId="10" borderId="0" xfId="0" applyFont="1" applyFill="1" applyBorder="1" applyAlignment="1" applyProtection="1">
      <alignment horizontal="center" vertical="center" wrapText="1"/>
    </xf>
    <xf numFmtId="0" fontId="42" fillId="10" borderId="33" xfId="0" applyFont="1" applyFill="1" applyBorder="1" applyAlignment="1" applyProtection="1">
      <alignment horizontal="center" vertical="center" wrapText="1"/>
    </xf>
    <xf numFmtId="170" fontId="42" fillId="10" borderId="55" xfId="0" applyNumberFormat="1" applyFont="1" applyFill="1" applyBorder="1" applyAlignment="1" applyProtection="1">
      <alignment vertical="center"/>
    </xf>
    <xf numFmtId="0" fontId="1" fillId="0" borderId="0" xfId="0" applyFont="1" applyAlignment="1">
      <alignment horizontal="center" wrapText="1"/>
    </xf>
    <xf numFmtId="0" fontId="0" fillId="0" borderId="0" xfId="0" applyAlignment="1">
      <alignment horizontal="center"/>
    </xf>
    <xf numFmtId="0" fontId="29" fillId="0" borderId="23" xfId="0" applyFont="1" applyFill="1" applyBorder="1" applyAlignment="1" applyProtection="1">
      <alignment horizontal="left" vertical="center"/>
    </xf>
    <xf numFmtId="0" fontId="0" fillId="0" borderId="35" xfId="0" applyBorder="1" applyAlignment="1">
      <alignment horizontal="left" vertical="center"/>
    </xf>
    <xf numFmtId="0" fontId="0" fillId="0" borderId="28" xfId="0" applyBorder="1" applyAlignment="1">
      <alignment horizontal="left" vertical="center"/>
    </xf>
    <xf numFmtId="0" fontId="23" fillId="11" borderId="18" xfId="0" quotePrefix="1" applyNumberFormat="1" applyFont="1" applyFill="1" applyBorder="1" applyAlignment="1" applyProtection="1">
      <alignment horizontal="left" vertical="center" wrapText="1"/>
      <protection locked="0"/>
    </xf>
    <xf numFmtId="0" fontId="1" fillId="0" borderId="15" xfId="0" applyFont="1" applyBorder="1" applyAlignment="1">
      <alignment horizontal="left" vertical="center" wrapText="1"/>
    </xf>
    <xf numFmtId="0" fontId="1" fillId="0" borderId="29" xfId="0" applyFont="1" applyBorder="1" applyAlignment="1">
      <alignment horizontal="left" vertical="center" wrapText="1"/>
    </xf>
    <xf numFmtId="0" fontId="0" fillId="0" borderId="15" xfId="0" applyBorder="1" applyAlignment="1">
      <alignment horizontal="left" vertical="center" wrapText="1"/>
    </xf>
    <xf numFmtId="0" fontId="0" fillId="0" borderId="29" xfId="0" applyBorder="1" applyAlignment="1">
      <alignment horizontal="left" vertical="center" wrapText="1"/>
    </xf>
    <xf numFmtId="0" fontId="22" fillId="11" borderId="18" xfId="0" quotePrefix="1" applyNumberFormat="1" applyFont="1" applyFill="1" applyBorder="1" applyAlignment="1" applyProtection="1">
      <alignment horizontal="left" vertical="center" wrapText="1"/>
      <protection locked="0"/>
    </xf>
    <xf numFmtId="0" fontId="29" fillId="0" borderId="40" xfId="0" applyFont="1" applyFill="1" applyBorder="1" applyAlignment="1" applyProtection="1">
      <alignment horizontal="left" vertical="center"/>
    </xf>
    <xf numFmtId="0" fontId="29" fillId="0" borderId="35" xfId="0" applyFont="1" applyFill="1" applyBorder="1" applyAlignment="1" applyProtection="1">
      <alignment horizontal="left" vertical="center"/>
    </xf>
    <xf numFmtId="0" fontId="29" fillId="0" borderId="28" xfId="0" applyFont="1" applyFill="1" applyBorder="1" applyAlignment="1" applyProtection="1">
      <alignment horizontal="left" vertical="center"/>
    </xf>
    <xf numFmtId="0" fontId="23" fillId="11" borderId="41" xfId="0" quotePrefix="1" applyNumberFormat="1" applyFont="1" applyFill="1" applyBorder="1" applyAlignment="1" applyProtection="1">
      <alignment horizontal="left" vertical="center" wrapText="1"/>
      <protection locked="0"/>
    </xf>
    <xf numFmtId="0" fontId="22" fillId="11" borderId="41" xfId="0" quotePrefix="1" applyFont="1" applyFill="1" applyBorder="1" applyAlignment="1">
      <alignment horizontal="left" vertical="center" wrapText="1"/>
    </xf>
    <xf numFmtId="0" fontId="22" fillId="11" borderId="42" xfId="0" applyFont="1" applyFill="1" applyBorder="1" applyAlignment="1">
      <alignment horizontal="left" vertical="center" wrapText="1"/>
    </xf>
    <xf numFmtId="0" fontId="0" fillId="0" borderId="36" xfId="0" applyBorder="1" applyAlignment="1">
      <alignment horizontal="left" vertical="center" wrapText="1"/>
    </xf>
    <xf numFmtId="0" fontId="0" fillId="0" borderId="30" xfId="0" applyBorder="1" applyAlignment="1">
      <alignment horizontal="left" vertical="center" wrapText="1"/>
    </xf>
    <xf numFmtId="0" fontId="22" fillId="11" borderId="19" xfId="0" quotePrefix="1" applyNumberFormat="1" applyFont="1" applyFill="1" applyBorder="1" applyAlignment="1" applyProtection="1">
      <alignment horizontal="left" vertical="center" wrapText="1"/>
      <protection locked="0"/>
    </xf>
    <xf numFmtId="0" fontId="59" fillId="10" borderId="14" xfId="0" applyFont="1" applyFill="1" applyBorder="1" applyAlignment="1" applyProtection="1">
      <alignment horizontal="center" vertical="center"/>
    </xf>
    <xf numFmtId="0" fontId="59" fillId="10" borderId="24" xfId="0" applyFont="1" applyFill="1" applyBorder="1" applyAlignment="1" applyProtection="1">
      <alignment horizontal="center" vertical="center"/>
    </xf>
    <xf numFmtId="0" fontId="30" fillId="0" borderId="0" xfId="0" applyFont="1" applyBorder="1" applyAlignment="1" applyProtection="1">
      <alignment horizontal="left" vertical="center"/>
    </xf>
    <xf numFmtId="0" fontId="28" fillId="16" borderId="45" xfId="0" applyFont="1" applyFill="1" applyBorder="1" applyAlignment="1" applyProtection="1">
      <alignment horizontal="left" vertical="center"/>
    </xf>
    <xf numFmtId="0" fontId="0" fillId="16" borderId="36" xfId="0" applyFill="1" applyBorder="1" applyAlignment="1">
      <alignment horizontal="left" vertical="center"/>
    </xf>
    <xf numFmtId="0" fontId="0" fillId="16" borderId="30" xfId="0" applyFill="1" applyBorder="1" applyAlignment="1">
      <alignment horizontal="left" vertical="center"/>
    </xf>
    <xf numFmtId="0" fontId="32" fillId="0" borderId="43" xfId="0" applyFont="1" applyFill="1" applyBorder="1" applyAlignment="1" applyProtection="1">
      <alignment horizontal="left" vertical="center"/>
    </xf>
    <xf numFmtId="0" fontId="32" fillId="0" borderId="35" xfId="0" applyFont="1" applyFill="1" applyBorder="1" applyAlignment="1" applyProtection="1">
      <alignment horizontal="left" vertical="center"/>
    </xf>
    <xf numFmtId="0" fontId="32" fillId="0" borderId="46" xfId="0" applyFont="1" applyFill="1" applyBorder="1" applyAlignment="1" applyProtection="1">
      <alignment horizontal="left" vertical="center"/>
    </xf>
    <xf numFmtId="0" fontId="23" fillId="11" borderId="44" xfId="0" applyNumberFormat="1" applyFont="1" applyFill="1" applyBorder="1" applyAlignment="1" applyProtection="1">
      <alignment horizontal="left" vertical="center" wrapText="1"/>
      <protection locked="0"/>
    </xf>
    <xf numFmtId="0" fontId="0" fillId="0" borderId="47" xfId="0" applyBorder="1" applyAlignment="1">
      <alignment horizontal="left" vertical="center" wrapText="1"/>
    </xf>
    <xf numFmtId="0" fontId="23" fillId="11" borderId="45" xfId="0" applyNumberFormat="1" applyFont="1" applyFill="1" applyBorder="1" applyAlignment="1" applyProtection="1">
      <alignment horizontal="left" vertical="center" wrapText="1"/>
      <protection locked="0"/>
    </xf>
    <xf numFmtId="0" fontId="0" fillId="0" borderId="48" xfId="0" applyBorder="1" applyAlignment="1">
      <alignment horizontal="left" vertical="center" wrapText="1"/>
    </xf>
    <xf numFmtId="0" fontId="0" fillId="0" borderId="43" xfId="0" applyBorder="1" applyAlignment="1" applyProtection="1">
      <alignment horizontal="left"/>
    </xf>
    <xf numFmtId="0" fontId="0" fillId="0" borderId="35" xfId="0" applyBorder="1" applyAlignment="1" applyProtection="1">
      <alignment horizontal="left"/>
    </xf>
    <xf numFmtId="0" fontId="0" fillId="0" borderId="28" xfId="0" applyBorder="1" applyAlignment="1" applyProtection="1">
      <alignment horizontal="left"/>
    </xf>
    <xf numFmtId="0" fontId="28" fillId="12" borderId="44" xfId="0" applyNumberFormat="1" applyFont="1" applyFill="1" applyBorder="1" applyAlignment="1" applyProtection="1">
      <alignment horizontal="left" vertical="center" wrapText="1"/>
    </xf>
    <xf numFmtId="0" fontId="0" fillId="0" borderId="15" xfId="0" applyNumberFormat="1" applyBorder="1" applyAlignment="1">
      <alignment horizontal="left" vertical="center" wrapText="1"/>
    </xf>
    <xf numFmtId="0" fontId="0" fillId="0" borderId="29" xfId="0" applyNumberFormat="1" applyBorder="1" applyAlignment="1">
      <alignment horizontal="left" vertical="center" wrapText="1"/>
    </xf>
    <xf numFmtId="0" fontId="28" fillId="13" borderId="44" xfId="0" applyFont="1" applyFill="1" applyBorder="1" applyAlignment="1" applyProtection="1">
      <alignment horizontal="left" vertical="center" wrapText="1"/>
    </xf>
    <xf numFmtId="0" fontId="28" fillId="14" borderId="44" xfId="0" applyFont="1" applyFill="1" applyBorder="1" applyAlignment="1" applyProtection="1">
      <alignment horizontal="left" vertical="center"/>
    </xf>
    <xf numFmtId="0" fontId="0" fillId="0" borderId="15" xfId="0" applyBorder="1" applyAlignment="1">
      <alignment horizontal="left" vertical="center"/>
    </xf>
    <xf numFmtId="0" fontId="0" fillId="0" borderId="29" xfId="0" applyBorder="1" applyAlignment="1">
      <alignment horizontal="left" vertical="center"/>
    </xf>
    <xf numFmtId="0" fontId="28" fillId="9" borderId="44" xfId="0" applyFont="1" applyFill="1" applyBorder="1" applyAlignment="1" applyProtection="1">
      <alignment horizontal="left" vertical="center"/>
    </xf>
    <xf numFmtId="0" fontId="41" fillId="0" borderId="66" xfId="0" applyFont="1" applyFill="1" applyBorder="1" applyAlignment="1" applyProtection="1">
      <alignment horizontal="left" vertical="center" wrapText="1"/>
    </xf>
    <xf numFmtId="0" fontId="41" fillId="0" borderId="67" xfId="0" applyFont="1" applyFill="1" applyBorder="1" applyAlignment="1">
      <alignment horizontal="left" vertical="center" wrapText="1"/>
    </xf>
    <xf numFmtId="0" fontId="41" fillId="0" borderId="0" xfId="0" applyFont="1" applyFill="1" applyBorder="1" applyAlignment="1" applyProtection="1">
      <alignment horizontal="left" vertical="center" wrapText="1"/>
    </xf>
    <xf numFmtId="0" fontId="41" fillId="0" borderId="33" xfId="0" applyFont="1" applyFill="1" applyBorder="1" applyAlignment="1">
      <alignment horizontal="left" vertical="center" wrapText="1"/>
    </xf>
    <xf numFmtId="0" fontId="41" fillId="0" borderId="31" xfId="0" applyFont="1" applyFill="1" applyBorder="1" applyAlignment="1" applyProtection="1">
      <alignment horizontal="left" vertical="center" wrapText="1"/>
    </xf>
    <xf numFmtId="0" fontId="41" fillId="0" borderId="38" xfId="0" applyFont="1" applyFill="1" applyBorder="1" applyAlignment="1" applyProtection="1">
      <alignment horizontal="left" vertical="center" wrapText="1"/>
    </xf>
    <xf numFmtId="0" fontId="41" fillId="0" borderId="0" xfId="0" applyFont="1" applyBorder="1" applyAlignment="1" applyProtection="1">
      <alignment horizontal="left" vertical="center" wrapText="1"/>
    </xf>
    <xf numFmtId="0" fontId="41" fillId="0" borderId="33" xfId="0" applyFont="1" applyBorder="1" applyAlignment="1">
      <alignment horizontal="left" vertical="center" wrapText="1"/>
    </xf>
    <xf numFmtId="0" fontId="41" fillId="0" borderId="55" xfId="0" applyFont="1" applyFill="1" applyBorder="1" applyAlignment="1" applyProtection="1">
      <alignment horizontal="left" vertical="center" wrapText="1"/>
    </xf>
    <xf numFmtId="0" fontId="41" fillId="0" borderId="50" xfId="0" applyFont="1" applyFill="1" applyBorder="1" applyAlignment="1">
      <alignment horizontal="left" vertical="center" wrapText="1"/>
    </xf>
    <xf numFmtId="0" fontId="40" fillId="0" borderId="62" xfId="0" applyFont="1" applyFill="1" applyBorder="1" applyAlignment="1" applyProtection="1">
      <alignment horizontal="left" vertical="center" wrapText="1"/>
    </xf>
    <xf numFmtId="0" fontId="40" fillId="0" borderId="63" xfId="0" applyFont="1" applyFill="1" applyBorder="1" applyAlignment="1" applyProtection="1">
      <alignment horizontal="left" vertical="center" wrapText="1"/>
    </xf>
    <xf numFmtId="0" fontId="41" fillId="0" borderId="33" xfId="0" applyFont="1" applyFill="1" applyBorder="1" applyAlignment="1" applyProtection="1">
      <alignment horizontal="left" vertical="center" wrapText="1"/>
    </xf>
    <xf numFmtId="0" fontId="42" fillId="0" borderId="55" xfId="0" applyFont="1" applyBorder="1" applyAlignment="1" applyProtection="1">
      <alignment horizontal="left" vertical="center" wrapText="1"/>
    </xf>
    <xf numFmtId="0" fontId="42" fillId="0" borderId="50" xfId="0" applyFont="1" applyBorder="1" applyAlignment="1" applyProtection="1">
      <alignment horizontal="left" vertical="center" wrapText="1"/>
    </xf>
    <xf numFmtId="0" fontId="41" fillId="0" borderId="67" xfId="0" applyFont="1" applyFill="1" applyBorder="1" applyAlignment="1" applyProtection="1">
      <alignment horizontal="left" vertical="center" wrapText="1"/>
    </xf>
    <xf numFmtId="0" fontId="51" fillId="0" borderId="0" xfId="0" applyFont="1" applyBorder="1" applyAlignment="1" applyProtection="1">
      <alignment horizontal="left" vertical="center" wrapText="1"/>
    </xf>
    <xf numFmtId="0" fontId="51" fillId="0" borderId="33" xfId="0" applyFont="1" applyBorder="1" applyAlignment="1" applyProtection="1">
      <alignment horizontal="left" vertical="center" wrapText="1"/>
    </xf>
    <xf numFmtId="0" fontId="28" fillId="16" borderId="14" xfId="0" applyNumberFormat="1" applyFont="1" applyFill="1" applyBorder="1" applyAlignment="1" applyProtection="1">
      <alignment horizontal="center" vertical="center" wrapText="1"/>
    </xf>
    <xf numFmtId="0" fontId="28" fillId="16" borderId="39" xfId="0" applyNumberFormat="1" applyFont="1" applyFill="1" applyBorder="1" applyAlignment="1" applyProtection="1">
      <alignment horizontal="center" vertical="center" wrapText="1"/>
    </xf>
    <xf numFmtId="0" fontId="35" fillId="0" borderId="13" xfId="0" applyNumberFormat="1" applyFont="1" applyBorder="1" applyAlignment="1" applyProtection="1">
      <alignment horizontal="left" vertical="center"/>
    </xf>
    <xf numFmtId="0" fontId="35" fillId="0" borderId="14" xfId="0" applyNumberFormat="1" applyFont="1" applyBorder="1" applyAlignment="1" applyProtection="1">
      <alignment horizontal="left" vertical="center"/>
    </xf>
    <xf numFmtId="0" fontId="35" fillId="0" borderId="39" xfId="0" applyNumberFormat="1" applyFont="1" applyBorder="1" applyAlignment="1" applyProtection="1">
      <alignment horizontal="left" vertical="center"/>
    </xf>
    <xf numFmtId="0" fontId="18" fillId="3" borderId="49" xfId="0" applyNumberFormat="1" applyFont="1" applyFill="1" applyBorder="1" applyAlignment="1" applyProtection="1">
      <alignment horizontal="center" vertical="center" wrapText="1"/>
    </xf>
    <xf numFmtId="0" fontId="18" fillId="3" borderId="14" xfId="0" applyNumberFormat="1" applyFont="1" applyFill="1" applyBorder="1" applyAlignment="1" applyProtection="1">
      <alignment horizontal="center" vertical="center" wrapText="1"/>
    </xf>
    <xf numFmtId="0" fontId="18" fillId="3" borderId="39" xfId="0" applyNumberFormat="1" applyFont="1" applyFill="1" applyBorder="1" applyAlignment="1" applyProtection="1">
      <alignment horizontal="center" vertical="center" wrapText="1"/>
    </xf>
    <xf numFmtId="0" fontId="28" fillId="5" borderId="14" xfId="0" applyNumberFormat="1" applyFont="1" applyFill="1" applyBorder="1" applyAlignment="1" applyProtection="1">
      <alignment horizontal="center" vertical="center" wrapText="1"/>
    </xf>
    <xf numFmtId="0" fontId="28" fillId="5" borderId="39" xfId="0" applyNumberFormat="1" applyFont="1" applyFill="1" applyBorder="1" applyAlignment="1" applyProtection="1">
      <alignment horizontal="center" vertical="center" wrapText="1"/>
    </xf>
    <xf numFmtId="0" fontId="28" fillId="6" borderId="14" xfId="0" applyNumberFormat="1" applyFont="1" applyFill="1" applyBorder="1" applyAlignment="1" applyProtection="1">
      <alignment horizontal="center" vertical="center" wrapText="1"/>
    </xf>
    <xf numFmtId="0" fontId="28" fillId="6" borderId="39" xfId="0" applyNumberFormat="1" applyFont="1" applyFill="1" applyBorder="1" applyAlignment="1" applyProtection="1">
      <alignment horizontal="center" vertical="center" wrapText="1"/>
    </xf>
    <xf numFmtId="0" fontId="28" fillId="9" borderId="14" xfId="0" applyNumberFormat="1" applyFont="1" applyFill="1" applyBorder="1" applyAlignment="1" applyProtection="1">
      <alignment horizontal="center" vertical="center" wrapText="1"/>
    </xf>
    <xf numFmtId="0" fontId="28" fillId="9" borderId="39" xfId="0" applyNumberFormat="1" applyFont="1" applyFill="1" applyBorder="1" applyAlignment="1" applyProtection="1">
      <alignment horizontal="center" vertical="center" wrapText="1"/>
    </xf>
    <xf numFmtId="0" fontId="54" fillId="15" borderId="49" xfId="0" applyFont="1" applyFill="1" applyBorder="1" applyAlignment="1" applyProtection="1">
      <alignment horizontal="center"/>
    </xf>
    <xf numFmtId="0" fontId="54" fillId="15" borderId="14" xfId="0" applyFont="1" applyFill="1" applyBorder="1" applyAlignment="1" applyProtection="1">
      <alignment horizontal="center"/>
    </xf>
    <xf numFmtId="0" fontId="54" fillId="15" borderId="39" xfId="0" applyFont="1" applyFill="1" applyBorder="1" applyAlignment="1" applyProtection="1">
      <alignment horizontal="center"/>
    </xf>
    <xf numFmtId="0" fontId="46" fillId="0" borderId="0" xfId="0" applyFont="1" applyBorder="1" applyAlignment="1" applyProtection="1">
      <alignment horizontal="left" vertical="center" wrapText="1"/>
    </xf>
    <xf numFmtId="0" fontId="46" fillId="0" borderId="33" xfId="0" applyFont="1" applyBorder="1" applyAlignment="1">
      <alignment horizontal="left" vertical="center" wrapText="1"/>
    </xf>
    <xf numFmtId="0" fontId="41" fillId="0" borderId="66" xfId="0" applyFont="1" applyBorder="1" applyAlignment="1" applyProtection="1">
      <alignment horizontal="left" vertical="center" wrapText="1"/>
    </xf>
    <xf numFmtId="0" fontId="41" fillId="0" borderId="67" xfId="0" applyFont="1" applyBorder="1" applyAlignment="1">
      <alignment horizontal="left" vertical="center" wrapText="1"/>
    </xf>
    <xf numFmtId="165" fontId="40" fillId="10" borderId="74" xfId="4" applyNumberFormat="1" applyFont="1" applyFill="1" applyBorder="1" applyAlignment="1" applyProtection="1">
      <alignment horizontal="center" vertical="center"/>
    </xf>
    <xf numFmtId="165" fontId="40" fillId="10" borderId="62" xfId="4" applyNumberFormat="1" applyFont="1" applyFill="1" applyBorder="1" applyAlignment="1" applyProtection="1">
      <alignment horizontal="center" vertical="center"/>
    </xf>
    <xf numFmtId="165" fontId="40" fillId="10" borderId="63" xfId="4" applyNumberFormat="1" applyFont="1" applyFill="1" applyBorder="1" applyAlignment="1" applyProtection="1">
      <alignment horizontal="center" vertical="center"/>
    </xf>
    <xf numFmtId="14" fontId="11" fillId="0" borderId="0" xfId="0" applyNumberFormat="1" applyFont="1" applyFill="1" applyBorder="1" applyAlignment="1" applyProtection="1">
      <alignment horizontal="center" vertical="center"/>
    </xf>
    <xf numFmtId="0" fontId="11" fillId="0" borderId="0" xfId="0" applyFont="1" applyFill="1" applyBorder="1" applyAlignment="1" applyProtection="1">
      <alignment horizontal="center" vertical="center"/>
    </xf>
    <xf numFmtId="0" fontId="3" fillId="0" borderId="0" xfId="0" applyFont="1" applyFill="1" applyBorder="1" applyAlignment="1">
      <alignment horizontal="center" vertical="center"/>
    </xf>
    <xf numFmtId="0" fontId="1" fillId="0" borderId="0" xfId="0" applyFont="1" applyFill="1" applyBorder="1" applyAlignment="1" applyProtection="1">
      <alignment horizontal="center" vertical="center"/>
      <protection locked="0"/>
    </xf>
    <xf numFmtId="0" fontId="8" fillId="4" borderId="0" xfId="2" applyFont="1" applyFill="1" applyBorder="1" applyAlignment="1" applyProtection="1">
      <alignment horizontal="center" vertical="center" wrapText="1"/>
      <protection locked="0"/>
    </xf>
    <xf numFmtId="0" fontId="10" fillId="2" borderId="5" xfId="0" applyNumberFormat="1" applyFont="1" applyFill="1" applyBorder="1" applyAlignment="1" applyProtection="1">
      <alignment horizontal="center" vertical="center" wrapText="1"/>
    </xf>
    <xf numFmtId="0" fontId="10" fillId="2" borderId="10" xfId="0" applyNumberFormat="1" applyFont="1" applyFill="1" applyBorder="1" applyAlignment="1" applyProtection="1">
      <alignment horizontal="center" vertical="center" wrapText="1"/>
    </xf>
    <xf numFmtId="0" fontId="10" fillId="2" borderId="11" xfId="0" applyNumberFormat="1" applyFont="1" applyFill="1" applyBorder="1" applyAlignment="1" applyProtection="1">
      <alignment horizontal="center" vertical="center" wrapText="1"/>
    </xf>
    <xf numFmtId="0" fontId="3" fillId="2" borderId="0" xfId="0" applyFont="1" applyFill="1" applyBorder="1" applyAlignment="1">
      <alignment horizontal="center" vertical="center"/>
    </xf>
    <xf numFmtId="0" fontId="20" fillId="0" borderId="0" xfId="2" applyFont="1" applyFill="1" applyBorder="1" applyAlignment="1" applyProtection="1">
      <alignment horizontal="center" vertical="center" textRotation="90" wrapText="1"/>
      <protection locked="0"/>
    </xf>
    <xf numFmtId="0" fontId="4" fillId="0" borderId="0" xfId="0" applyFont="1" applyFill="1" applyBorder="1" applyAlignment="1" applyProtection="1">
      <alignment horizontal="center" vertical="center"/>
      <protection locked="0"/>
    </xf>
    <xf numFmtId="0" fontId="10" fillId="2" borderId="5" xfId="0" applyNumberFormat="1" applyFont="1" applyFill="1" applyBorder="1" applyAlignment="1" applyProtection="1">
      <alignment horizontal="center" vertical="center" wrapText="1"/>
      <protection locked="0"/>
    </xf>
    <xf numFmtId="0" fontId="10" fillId="2" borderId="10" xfId="0" applyNumberFormat="1" applyFont="1" applyFill="1" applyBorder="1" applyAlignment="1" applyProtection="1">
      <alignment horizontal="center" vertical="center" wrapText="1"/>
      <protection locked="0"/>
    </xf>
    <xf numFmtId="0" fontId="10" fillId="2" borderId="11" xfId="0" applyNumberFormat="1" applyFont="1" applyFill="1" applyBorder="1" applyAlignment="1" applyProtection="1">
      <alignment horizontal="center" vertical="center" wrapText="1"/>
      <protection locked="0"/>
    </xf>
    <xf numFmtId="0" fontId="8" fillId="5" borderId="0" xfId="2" applyFont="1" applyFill="1" applyBorder="1" applyAlignment="1" applyProtection="1">
      <alignment horizontal="center" vertical="center" wrapText="1"/>
      <protection locked="0"/>
    </xf>
    <xf numFmtId="0" fontId="10" fillId="2" borderId="5" xfId="0" applyFont="1" applyFill="1" applyBorder="1" applyAlignment="1" applyProtection="1">
      <alignment horizontal="center" vertical="center" wrapText="1"/>
    </xf>
    <xf numFmtId="0" fontId="10" fillId="2" borderId="10" xfId="0" applyFont="1" applyFill="1" applyBorder="1" applyAlignment="1" applyProtection="1">
      <alignment horizontal="center" vertical="center" wrapText="1"/>
    </xf>
    <xf numFmtId="0" fontId="10" fillId="2" borderId="11" xfId="0" applyFont="1" applyFill="1" applyBorder="1" applyAlignment="1" applyProtection="1">
      <alignment horizontal="center" vertical="center" wrapText="1"/>
    </xf>
    <xf numFmtId="0" fontId="18" fillId="0" borderId="0" xfId="0" applyFont="1" applyFill="1" applyAlignment="1" applyProtection="1">
      <alignment horizontal="center" vertical="center" textRotation="90"/>
    </xf>
    <xf numFmtId="0" fontId="8" fillId="6" borderId="0" xfId="2" applyFont="1" applyFill="1" applyBorder="1" applyAlignment="1" applyProtection="1">
      <alignment horizontal="center" vertical="center" wrapText="1"/>
      <protection locked="0"/>
    </xf>
    <xf numFmtId="0" fontId="3" fillId="9" borderId="0" xfId="2" applyFont="1" applyFill="1" applyBorder="1" applyAlignment="1" applyProtection="1">
      <alignment horizontal="center" vertical="center" wrapText="1"/>
      <protection locked="0"/>
    </xf>
    <xf numFmtId="0" fontId="3" fillId="16" borderId="0" xfId="2" applyFont="1" applyFill="1" applyBorder="1" applyAlignment="1" applyProtection="1">
      <alignment horizontal="center" vertical="center" wrapText="1"/>
      <protection locked="0"/>
    </xf>
  </cellXfs>
  <cellStyles count="7">
    <cellStyle name="Euro" xfId="1" xr:uid="{00000000-0005-0000-0000-000000000000}"/>
    <cellStyle name="Excel Built-in Normal" xfId="5" xr:uid="{00000000-0005-0000-0000-000001000000}"/>
    <cellStyle name="Milliers" xfId="4" builtinId="3"/>
    <cellStyle name="Monétaire" xfId="6" builtinId="4"/>
    <cellStyle name="Normal" xfId="0" builtinId="0"/>
    <cellStyle name="Normal 2" xfId="2" xr:uid="{00000000-0005-0000-0000-000005000000}"/>
    <cellStyle name="Pourcentage" xfId="3" builtinId="5"/>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95AAD9"/>
      <rgbColor rgb="00FF6600"/>
      <rgbColor rgb="00CD89BE"/>
      <rgbColor rgb="00FF00FF"/>
      <rgbColor rgb="00EFC675"/>
      <rgbColor rgb="00800000"/>
      <rgbColor rgb="00334F8D"/>
      <rgbColor rgb="00993300"/>
      <rgbColor rgb="007E0054"/>
      <rgbColor rgb="0099CC00"/>
      <rgbColor rgb="00C38A17"/>
      <rgbColor rgb="00C0C0C0"/>
      <rgbColor rgb="00808080"/>
      <rgbColor rgb="002A6A1D"/>
      <rgbColor rgb="00429A3D"/>
      <rgbColor rgb="007E0054"/>
      <rgbColor rgb="00933E81"/>
      <rgbColor rgb="00597AC3"/>
      <rgbColor rgb="0095AAD9"/>
      <rgbColor rgb="009A6D12"/>
      <rgbColor rgb="00E7AC33"/>
      <rgbColor rgb="002A6A1D"/>
      <rgbColor rgb="00429A3D"/>
      <rgbColor rgb="007E0054"/>
      <rgbColor rgb="00933E81"/>
      <rgbColor rgb="00597AC3"/>
      <rgbColor rgb="0095AAD9"/>
      <rgbColor rgb="009A6D12"/>
      <rgbColor rgb="00E7AC33"/>
      <rgbColor rgb="00FFCC00"/>
      <rgbColor rgb="00F7E2B7"/>
      <rgbColor rgb="00D8DFF0"/>
      <rgbColor rgb="00EACEE4"/>
      <rgbColor rgb="00FFCC99"/>
      <rgbColor rgb="00FF99CC"/>
      <rgbColor rgb="00FFFF99"/>
      <rgbColor rgb="00CDEBCB"/>
      <rgbColor rgb="00FF9900"/>
      <rgbColor rgb="00E7AC33"/>
      <rgbColor rgb="00933E81"/>
      <rgbColor rgb="0082CC7E"/>
      <rgbColor rgb="00429A3D"/>
      <rgbColor rgb="002A6A1D"/>
      <rgbColor rgb="00808000"/>
      <rgbColor rgb="00969696"/>
      <rgbColor rgb="009A6D12"/>
      <rgbColor rgb="00597AC3"/>
      <rgbColor rgb="0020325A"/>
      <rgbColor rgb="005C003D"/>
      <rgbColor rgb="001D4715"/>
      <rgbColor rgb="00FFFF00"/>
      <rgbColor rgb="00333300"/>
      <rgbColor rgb="00333333"/>
    </indexedColors>
    <mruColors>
      <color rgb="FFFFFFAF"/>
      <color rgb="FF004A82"/>
      <color rgb="FFA3D8FF"/>
      <color rgb="FF006EC0"/>
      <color rgb="FF53B5FF"/>
      <color rgb="FF95AAD9"/>
      <color rgb="FFFFFFDD"/>
      <color rgb="FFCD89BE"/>
      <color rgb="FF82CC7E"/>
      <color rgb="FF9A6D1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microsoft.com/office/2017/10/relationships/person" Target="persons/perso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charts/_rels/chart3.xml.rels><?xml version="1.0" encoding="UTF-8" standalone="yes"?>
<Relationships xmlns="http://schemas.openxmlformats.org/package/2006/relationships"><Relationship Id="rId3" Type="http://schemas.openxmlformats.org/officeDocument/2006/relationships/themeOverride" Target="../theme/themeOverride1.xml"/><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2875" b="1" i="0" u="none" strike="noStrike" baseline="0">
                <a:solidFill>
                  <a:srgbClr val="20325A"/>
                </a:solidFill>
                <a:latin typeface="Arial"/>
                <a:ea typeface="Arial"/>
                <a:cs typeface="Arial"/>
              </a:defRPr>
            </a:pPr>
            <a:r>
              <a:rPr lang="fr-FR"/>
              <a:t>Coûts complets* des scénarios (en M€ TTC)</a:t>
            </a:r>
          </a:p>
        </c:rich>
      </c:tx>
      <c:layout>
        <c:manualLayout>
          <c:xMode val="edge"/>
          <c:yMode val="edge"/>
          <c:x val="0.30978626356407285"/>
          <c:y val="2.8233819342152446E-2"/>
        </c:manualLayout>
      </c:layout>
      <c:overlay val="0"/>
      <c:spPr>
        <a:noFill/>
        <a:ln w="25400">
          <a:noFill/>
        </a:ln>
      </c:spPr>
    </c:title>
    <c:autoTitleDeleted val="0"/>
    <c:plotArea>
      <c:layout>
        <c:manualLayout>
          <c:layoutTarget val="inner"/>
          <c:xMode val="edge"/>
          <c:yMode val="edge"/>
          <c:x val="3.7305133152743149E-2"/>
          <c:y val="8.5126980614849662E-2"/>
          <c:w val="0.76571948180818483"/>
          <c:h val="0.84917957080513073"/>
        </c:manualLayout>
      </c:layout>
      <c:lineChart>
        <c:grouping val="standard"/>
        <c:varyColors val="0"/>
        <c:ser>
          <c:idx val="0"/>
          <c:order val="0"/>
          <c:tx>
            <c:strRef>
              <c:f>'Synthèse globale CF-VAN'!$AY$95</c:f>
              <c:strCache>
                <c:ptCount val="1"/>
                <c:pt idx="0">
                  <c:v>SCENARIO 0, dit de REFERENCE : 
Travaux énergétiques sur le bâtiment de la faculté de médecine au Kremlin Bicêtre, en site occupé, et prise à bail pour relogement des effectifs de première année de médecine issus de Châtenay-Malabry + quelques administra</c:v>
                </c:pt>
              </c:strCache>
            </c:strRef>
          </c:tx>
          <c:spPr>
            <a:ln w="12700">
              <a:solidFill>
                <a:srgbClr val="9A6D12"/>
              </a:solidFill>
              <a:prstDash val="solid"/>
            </a:ln>
          </c:spPr>
          <c:marker>
            <c:symbol val="circle"/>
            <c:size val="9"/>
            <c:spPr>
              <a:solidFill>
                <a:srgbClr val="9A6D12"/>
              </a:solidFill>
              <a:ln>
                <a:solidFill>
                  <a:srgbClr val="9A6D12"/>
                </a:solidFill>
                <a:prstDash val="solid"/>
              </a:ln>
            </c:spPr>
          </c:marker>
          <c:dLbls>
            <c:dLbl>
              <c:idx val="24"/>
              <c:showLegendKey val="1"/>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0-B91A-4012-9075-97822A90D84F}"/>
                </c:ext>
              </c:extLst>
            </c:dLbl>
            <c:dLbl>
              <c:idx val="25"/>
              <c:layout>
                <c:manualLayout>
                  <c:x val="1.7458838827302335E-2"/>
                  <c:y val="-5.2128864728395981E-3"/>
                </c:manualLayout>
              </c:layout>
              <c:numFmt formatCode="#,##0.0" sourceLinked="0"/>
              <c:spPr>
                <a:noFill/>
                <a:ln w="25400">
                  <a:noFill/>
                </a:ln>
              </c:spPr>
              <c:txPr>
                <a:bodyPr wrap="square" lIns="38100" tIns="19050" rIns="38100" bIns="19050" anchor="ctr">
                  <a:spAutoFit/>
                </a:bodyPr>
                <a:lstStyle/>
                <a:p>
                  <a:pPr>
                    <a:defRPr sz="1500"/>
                  </a:pPr>
                  <a:endParaRPr lang="fr-FR"/>
                </a:p>
              </c:txPr>
              <c:dLblPos val="r"/>
              <c:showLegendKey val="1"/>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0-6788-49BD-B8A4-EA9FA68EE025}"/>
                </c:ext>
              </c:extLst>
            </c:dLbl>
            <c:numFmt formatCode="#,##0.0" sourceLinked="0"/>
            <c:spPr>
              <a:noFill/>
              <a:ln>
                <a:noFill/>
              </a:ln>
              <a:effectLst/>
            </c:spPr>
            <c:txPr>
              <a:bodyPr wrap="square" lIns="38100" tIns="19050" rIns="38100" bIns="19050" anchor="ctr">
                <a:spAutoFit/>
              </a:bodyPr>
              <a:lstStyle/>
              <a:p>
                <a:pPr>
                  <a:defRPr sz="1500"/>
                </a:pPr>
                <a:endParaRPr lang="fr-FR"/>
              </a:p>
            </c:txPr>
            <c:showLegendKey val="1"/>
            <c:showVal val="0"/>
            <c:showCatName val="0"/>
            <c:showSerName val="0"/>
            <c:showPercent val="0"/>
            <c:showBubbleSize val="0"/>
            <c:extLst>
              <c:ext xmlns:c15="http://schemas.microsoft.com/office/drawing/2012/chart" uri="{CE6537A1-D6FC-4f65-9D91-7224C49458BB}">
                <c15:showLeaderLines val="1"/>
              </c:ext>
            </c:extLst>
          </c:dLbls>
          <c:cat>
            <c:numRef>
              <c:f>'Synthèse globale CF-VAN'!$BB$94:$BZ$94</c:f>
              <c:numCache>
                <c:formatCode>General</c:formatCode>
                <c:ptCount val="25"/>
                <c:pt idx="0">
                  <c:v>2021</c:v>
                </c:pt>
                <c:pt idx="1">
                  <c:v>2022</c:v>
                </c:pt>
                <c:pt idx="2">
                  <c:v>2023</c:v>
                </c:pt>
                <c:pt idx="3">
                  <c:v>2024</c:v>
                </c:pt>
                <c:pt idx="4">
                  <c:v>2025</c:v>
                </c:pt>
                <c:pt idx="5">
                  <c:v>2026</c:v>
                </c:pt>
                <c:pt idx="6">
                  <c:v>2027</c:v>
                </c:pt>
                <c:pt idx="7">
                  <c:v>2028</c:v>
                </c:pt>
                <c:pt idx="8">
                  <c:v>2029</c:v>
                </c:pt>
                <c:pt idx="9">
                  <c:v>2030</c:v>
                </c:pt>
                <c:pt idx="10">
                  <c:v>2031</c:v>
                </c:pt>
                <c:pt idx="11">
                  <c:v>2032</c:v>
                </c:pt>
                <c:pt idx="12">
                  <c:v>2033</c:v>
                </c:pt>
                <c:pt idx="13">
                  <c:v>2034</c:v>
                </c:pt>
                <c:pt idx="14">
                  <c:v>2035</c:v>
                </c:pt>
                <c:pt idx="15">
                  <c:v>2036</c:v>
                </c:pt>
                <c:pt idx="16">
                  <c:v>2037</c:v>
                </c:pt>
                <c:pt idx="17">
                  <c:v>2038</c:v>
                </c:pt>
                <c:pt idx="18">
                  <c:v>2039</c:v>
                </c:pt>
                <c:pt idx="19">
                  <c:v>2040</c:v>
                </c:pt>
                <c:pt idx="20">
                  <c:v>2041</c:v>
                </c:pt>
                <c:pt idx="21">
                  <c:v>2042</c:v>
                </c:pt>
                <c:pt idx="22">
                  <c:v>2043</c:v>
                </c:pt>
                <c:pt idx="23">
                  <c:v>2044</c:v>
                </c:pt>
                <c:pt idx="24">
                  <c:v>2045</c:v>
                </c:pt>
              </c:numCache>
            </c:numRef>
          </c:cat>
          <c:val>
            <c:numRef>
              <c:f>'Synthèse globale CF-VAN'!$BB$96:$BZ$96</c:f>
              <c:numCache>
                <c:formatCode>General</c:formatCode>
                <c:ptCount val="25"/>
                <c:pt idx="0">
                  <c:v>0</c:v>
                </c:pt>
                <c:pt idx="1">
                  <c:v>4549947.2230000002</c:v>
                </c:pt>
                <c:pt idx="2">
                  <c:v>7166047.0546249999</c:v>
                </c:pt>
                <c:pt idx="3">
                  <c:v>9828624.7785843741</c:v>
                </c:pt>
                <c:pt idx="4">
                  <c:v>12538552.291160339</c:v>
                </c:pt>
                <c:pt idx="5">
                  <c:v>14606667.559637288</c:v>
                </c:pt>
                <c:pt idx="6">
                  <c:v>16710125.436747981</c:v>
                </c:pt>
                <c:pt idx="7">
                  <c:v>18849572.479214057</c:v>
                </c:pt>
                <c:pt idx="8">
                  <c:v>21025667.270459823</c:v>
                </c:pt>
                <c:pt idx="9">
                  <c:v>23239080.647579826</c:v>
                </c:pt>
                <c:pt idx="10">
                  <c:v>25490495.932642292</c:v>
                </c:pt>
                <c:pt idx="11">
                  <c:v>27780609.168412067</c:v>
                </c:pt>
                <c:pt idx="12">
                  <c:v>30110129.358578391</c:v>
                </c:pt>
                <c:pt idx="13">
                  <c:v>32479778.712574415</c:v>
                </c:pt>
                <c:pt idx="14">
                  <c:v>34890292.895077124</c:v>
                </c:pt>
                <c:pt idx="15">
                  <c:v>37342421.280278057</c:v>
                </c:pt>
                <c:pt idx="16">
                  <c:v>39836927.211016901</c:v>
                </c:pt>
                <c:pt idx="17">
                  <c:v>42374588.262871921</c:v>
                </c:pt>
                <c:pt idx="18">
                  <c:v>44956196.51330296</c:v>
                </c:pt>
                <c:pt idx="19">
                  <c:v>47582558.815944627</c:v>
                </c:pt>
                <c:pt idx="20">
                  <c:v>50254497.080149159</c:v>
                </c:pt>
                <c:pt idx="21">
                  <c:v>52972848.555880465</c:v>
                </c:pt>
                <c:pt idx="22">
                  <c:v>55738466.124062724</c:v>
                </c:pt>
                <c:pt idx="23">
                  <c:v>58552218.592488997</c:v>
                </c:pt>
                <c:pt idx="24">
                  <c:v>61414990.997397371</c:v>
                </c:pt>
              </c:numCache>
            </c:numRef>
          </c:val>
          <c:smooth val="0"/>
          <c:extLst>
            <c:ext xmlns:c16="http://schemas.microsoft.com/office/drawing/2014/chart" uri="{C3380CC4-5D6E-409C-BE32-E72D297353CC}">
              <c16:uniqueId val="{00000001-6788-49BD-B8A4-EA9FA68EE025}"/>
            </c:ext>
          </c:extLst>
        </c:ser>
        <c:ser>
          <c:idx val="2"/>
          <c:order val="1"/>
          <c:tx>
            <c:strRef>
              <c:f>'Synthèse globale CF-VAN'!$AY$97</c:f>
              <c:strCache>
                <c:ptCount val="1"/>
                <c:pt idx="0">
                  <c:v>SCENARIO 1 : 
Projet de réhabilitation du bâtiment de la faculté de médecine au Kremlin Bicêtre, en site occupé</c:v>
                </c:pt>
              </c:strCache>
            </c:strRef>
          </c:tx>
          <c:spPr>
            <a:ln w="12700">
              <a:solidFill>
                <a:srgbClr val="82CC7E"/>
              </a:solidFill>
              <a:prstDash val="solid"/>
            </a:ln>
          </c:spPr>
          <c:marker>
            <c:symbol val="triangle"/>
            <c:size val="9"/>
            <c:spPr>
              <a:solidFill>
                <a:srgbClr val="82CC7E"/>
              </a:solidFill>
              <a:ln>
                <a:solidFill>
                  <a:srgbClr val="82CC7E"/>
                </a:solidFill>
                <a:prstDash val="solid"/>
              </a:ln>
            </c:spPr>
          </c:marker>
          <c:dLbls>
            <c:dLbl>
              <c:idx val="24"/>
              <c:showLegendKey val="1"/>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B91A-4012-9075-97822A90D84F}"/>
                </c:ext>
              </c:extLst>
            </c:dLbl>
            <c:dLbl>
              <c:idx val="25"/>
              <c:layout>
                <c:manualLayout>
                  <c:x val="1.7297907215628214E-2"/>
                  <c:y val="-1.2197580548342801E-2"/>
                </c:manualLayout>
              </c:layout>
              <c:numFmt formatCode="#,##0.0" sourceLinked="0"/>
              <c:spPr>
                <a:noFill/>
                <a:ln w="25400">
                  <a:noFill/>
                </a:ln>
              </c:spPr>
              <c:txPr>
                <a:bodyPr wrap="square" lIns="38100" tIns="19050" rIns="38100" bIns="19050" anchor="ctr">
                  <a:spAutoFit/>
                </a:bodyPr>
                <a:lstStyle/>
                <a:p>
                  <a:pPr>
                    <a:defRPr sz="1500"/>
                  </a:pPr>
                  <a:endParaRPr lang="fr-FR"/>
                </a:p>
              </c:txPr>
              <c:dLblPos val="r"/>
              <c:showLegendKey val="1"/>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6788-49BD-B8A4-EA9FA68EE025}"/>
                </c:ext>
              </c:extLst>
            </c:dLbl>
            <c:numFmt formatCode="#,##0.0" sourceLinked="0"/>
            <c:spPr>
              <a:noFill/>
              <a:ln>
                <a:noFill/>
              </a:ln>
              <a:effectLst/>
            </c:spPr>
            <c:txPr>
              <a:bodyPr wrap="square" lIns="38100" tIns="19050" rIns="38100" bIns="19050" anchor="ctr">
                <a:spAutoFit/>
              </a:bodyPr>
              <a:lstStyle/>
              <a:p>
                <a:pPr>
                  <a:defRPr sz="1500"/>
                </a:pPr>
                <a:endParaRPr lang="fr-FR"/>
              </a:p>
            </c:txPr>
            <c:showLegendKey val="1"/>
            <c:showVal val="0"/>
            <c:showCatName val="0"/>
            <c:showSerName val="0"/>
            <c:showPercent val="0"/>
            <c:showBubbleSize val="0"/>
            <c:extLst>
              <c:ext xmlns:c15="http://schemas.microsoft.com/office/drawing/2012/chart" uri="{CE6537A1-D6FC-4f65-9D91-7224C49458BB}">
                <c15:showLeaderLines val="1"/>
              </c:ext>
            </c:extLst>
          </c:dLbls>
          <c:cat>
            <c:numRef>
              <c:f>'Synthèse globale CF-VAN'!$BB$94:$BZ$94</c:f>
              <c:numCache>
                <c:formatCode>General</c:formatCode>
                <c:ptCount val="25"/>
                <c:pt idx="0">
                  <c:v>2021</c:v>
                </c:pt>
                <c:pt idx="1">
                  <c:v>2022</c:v>
                </c:pt>
                <c:pt idx="2">
                  <c:v>2023</c:v>
                </c:pt>
                <c:pt idx="3">
                  <c:v>2024</c:v>
                </c:pt>
                <c:pt idx="4">
                  <c:v>2025</c:v>
                </c:pt>
                <c:pt idx="5">
                  <c:v>2026</c:v>
                </c:pt>
                <c:pt idx="6">
                  <c:v>2027</c:v>
                </c:pt>
                <c:pt idx="7">
                  <c:v>2028</c:v>
                </c:pt>
                <c:pt idx="8">
                  <c:v>2029</c:v>
                </c:pt>
                <c:pt idx="9">
                  <c:v>2030</c:v>
                </c:pt>
                <c:pt idx="10">
                  <c:v>2031</c:v>
                </c:pt>
                <c:pt idx="11">
                  <c:v>2032</c:v>
                </c:pt>
                <c:pt idx="12">
                  <c:v>2033</c:v>
                </c:pt>
                <c:pt idx="13">
                  <c:v>2034</c:v>
                </c:pt>
                <c:pt idx="14">
                  <c:v>2035</c:v>
                </c:pt>
                <c:pt idx="15">
                  <c:v>2036</c:v>
                </c:pt>
                <c:pt idx="16">
                  <c:v>2037</c:v>
                </c:pt>
                <c:pt idx="17">
                  <c:v>2038</c:v>
                </c:pt>
                <c:pt idx="18">
                  <c:v>2039</c:v>
                </c:pt>
                <c:pt idx="19">
                  <c:v>2040</c:v>
                </c:pt>
                <c:pt idx="20">
                  <c:v>2041</c:v>
                </c:pt>
                <c:pt idx="21">
                  <c:v>2042</c:v>
                </c:pt>
                <c:pt idx="22">
                  <c:v>2043</c:v>
                </c:pt>
                <c:pt idx="23">
                  <c:v>2044</c:v>
                </c:pt>
                <c:pt idx="24">
                  <c:v>2045</c:v>
                </c:pt>
              </c:numCache>
            </c:numRef>
          </c:cat>
          <c:val>
            <c:numRef>
              <c:f>'Synthèse globale CF-VAN'!$BB$98:$BZ$98</c:f>
              <c:numCache>
                <c:formatCode>General</c:formatCode>
                <c:ptCount val="25"/>
                <c:pt idx="0">
                  <c:v>0</c:v>
                </c:pt>
                <c:pt idx="1">
                  <c:v>3260567.7</c:v>
                </c:pt>
                <c:pt idx="2">
                  <c:v>6586346.7540000007</c:v>
                </c:pt>
                <c:pt idx="3">
                  <c:v>9978641.389080001</c:v>
                </c:pt>
                <c:pt idx="4">
                  <c:v>13438781.916861601</c:v>
                </c:pt>
                <c:pt idx="5">
                  <c:v>16968125.255198833</c:v>
                </c:pt>
                <c:pt idx="6">
                  <c:v>21670939.098319083</c:v>
                </c:pt>
                <c:pt idx="7">
                  <c:v>22719552.439805549</c:v>
                </c:pt>
                <c:pt idx="8">
                  <c:v>23787138.048121743</c:v>
                </c:pt>
                <c:pt idx="9">
                  <c:v>24874075.368604261</c:v>
                </c:pt>
                <c:pt idx="10">
                  <c:v>25980751.435496431</c:v>
                </c:pt>
                <c:pt idx="11">
                  <c:v>27107561.023726445</c:v>
                </c:pt>
                <c:pt idx="12">
                  <c:v>28254906.803721059</c:v>
                </c:pt>
                <c:pt idx="13">
                  <c:v>29423199.499315564</c:v>
                </c:pt>
                <c:pt idx="14">
                  <c:v>30612858.04882196</c:v>
                </c:pt>
                <c:pt idx="15">
                  <c:v>31824309.769318484</c:v>
                </c:pt>
                <c:pt idx="16">
                  <c:v>33057990.524224937</c:v>
                </c:pt>
                <c:pt idx="17">
                  <c:v>34314344.894229524</c:v>
                </c:pt>
                <c:pt idx="18">
                  <c:v>35593826.351634197</c:v>
                </c:pt>
                <c:pt idx="19">
                  <c:v>36896897.438186966</c:v>
                </c:pt>
                <c:pt idx="20">
                  <c:v>38224029.94647079</c:v>
                </c:pt>
                <c:pt idx="21">
                  <c:v>39575705.10492029</c:v>
                </c:pt>
                <c:pt idx="22">
                  <c:v>40952413.766538784</c:v>
                </c:pt>
                <c:pt idx="23">
                  <c:v>42354656.601389647</c:v>
                </c:pt>
                <c:pt idx="24">
                  <c:v>43782944.292937525</c:v>
                </c:pt>
              </c:numCache>
            </c:numRef>
          </c:val>
          <c:smooth val="0"/>
          <c:extLst>
            <c:ext xmlns:c16="http://schemas.microsoft.com/office/drawing/2014/chart" uri="{C3380CC4-5D6E-409C-BE32-E72D297353CC}">
              <c16:uniqueId val="{00000003-6788-49BD-B8A4-EA9FA68EE025}"/>
            </c:ext>
          </c:extLst>
        </c:ser>
        <c:ser>
          <c:idx val="3"/>
          <c:order val="2"/>
          <c:tx>
            <c:strRef>
              <c:f>'Synthèse globale CF-VAN'!$AY$99</c:f>
              <c:strCache>
                <c:ptCount val="1"/>
                <c:pt idx="0">
                  <c:v>0</c:v>
                </c:pt>
              </c:strCache>
            </c:strRef>
          </c:tx>
          <c:spPr>
            <a:ln w="12700">
              <a:solidFill>
                <a:srgbClr val="CD89BE"/>
              </a:solidFill>
              <a:prstDash val="solid"/>
            </a:ln>
          </c:spPr>
          <c:marker>
            <c:symbol val="diamond"/>
            <c:size val="9"/>
            <c:spPr>
              <a:solidFill>
                <a:srgbClr val="CD89BE"/>
              </a:solidFill>
              <a:ln>
                <a:solidFill>
                  <a:srgbClr val="CD89BE"/>
                </a:solidFill>
                <a:prstDash val="solid"/>
              </a:ln>
            </c:spPr>
          </c:marker>
          <c:dLbls>
            <c:dLbl>
              <c:idx val="24"/>
              <c:showLegendKey val="1"/>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B91A-4012-9075-97822A90D84F}"/>
                </c:ext>
              </c:extLst>
            </c:dLbl>
            <c:dLbl>
              <c:idx val="25"/>
              <c:layout>
                <c:manualLayout>
                  <c:x val="1.7302187860612918E-2"/>
                  <c:y val="-1.3059608285447388E-2"/>
                </c:manualLayout>
              </c:layout>
              <c:numFmt formatCode="#,##0.0" sourceLinked="0"/>
              <c:spPr>
                <a:noFill/>
                <a:ln w="25400">
                  <a:noFill/>
                </a:ln>
              </c:spPr>
              <c:txPr>
                <a:bodyPr wrap="square" lIns="38100" tIns="19050" rIns="38100" bIns="19050" anchor="ctr">
                  <a:spAutoFit/>
                </a:bodyPr>
                <a:lstStyle/>
                <a:p>
                  <a:pPr>
                    <a:defRPr sz="1500"/>
                  </a:pPr>
                  <a:endParaRPr lang="fr-FR"/>
                </a:p>
              </c:txPr>
              <c:dLblPos val="r"/>
              <c:showLegendKey val="1"/>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4-6788-49BD-B8A4-EA9FA68EE025}"/>
                </c:ext>
              </c:extLst>
            </c:dLbl>
            <c:numFmt formatCode="#,##0.0" sourceLinked="0"/>
            <c:spPr>
              <a:noFill/>
              <a:ln>
                <a:noFill/>
              </a:ln>
              <a:effectLst/>
            </c:spPr>
            <c:txPr>
              <a:bodyPr wrap="square" lIns="38100" tIns="19050" rIns="38100" bIns="19050" anchor="ctr">
                <a:spAutoFit/>
              </a:bodyPr>
              <a:lstStyle/>
              <a:p>
                <a:pPr>
                  <a:defRPr sz="1500"/>
                </a:pPr>
                <a:endParaRPr lang="fr-FR"/>
              </a:p>
            </c:txPr>
            <c:showLegendKey val="1"/>
            <c:showVal val="0"/>
            <c:showCatName val="0"/>
            <c:showSerName val="0"/>
            <c:showPercent val="0"/>
            <c:showBubbleSize val="0"/>
            <c:extLst>
              <c:ext xmlns:c15="http://schemas.microsoft.com/office/drawing/2012/chart" uri="{CE6537A1-D6FC-4f65-9D91-7224C49458BB}">
                <c15:showLeaderLines val="1"/>
              </c:ext>
            </c:extLst>
          </c:dLbls>
          <c:cat>
            <c:numRef>
              <c:f>'Synthèse globale CF-VAN'!$BB$94:$BZ$94</c:f>
              <c:numCache>
                <c:formatCode>General</c:formatCode>
                <c:ptCount val="25"/>
                <c:pt idx="0">
                  <c:v>2021</c:v>
                </c:pt>
                <c:pt idx="1">
                  <c:v>2022</c:v>
                </c:pt>
                <c:pt idx="2">
                  <c:v>2023</c:v>
                </c:pt>
                <c:pt idx="3">
                  <c:v>2024</c:v>
                </c:pt>
                <c:pt idx="4">
                  <c:v>2025</c:v>
                </c:pt>
                <c:pt idx="5">
                  <c:v>2026</c:v>
                </c:pt>
                <c:pt idx="6">
                  <c:v>2027</c:v>
                </c:pt>
                <c:pt idx="7">
                  <c:v>2028</c:v>
                </c:pt>
                <c:pt idx="8">
                  <c:v>2029</c:v>
                </c:pt>
                <c:pt idx="9">
                  <c:v>2030</c:v>
                </c:pt>
                <c:pt idx="10">
                  <c:v>2031</c:v>
                </c:pt>
                <c:pt idx="11">
                  <c:v>2032</c:v>
                </c:pt>
                <c:pt idx="12">
                  <c:v>2033</c:v>
                </c:pt>
                <c:pt idx="13">
                  <c:v>2034</c:v>
                </c:pt>
                <c:pt idx="14">
                  <c:v>2035</c:v>
                </c:pt>
                <c:pt idx="15">
                  <c:v>2036</c:v>
                </c:pt>
                <c:pt idx="16">
                  <c:v>2037</c:v>
                </c:pt>
                <c:pt idx="17">
                  <c:v>2038</c:v>
                </c:pt>
                <c:pt idx="18">
                  <c:v>2039</c:v>
                </c:pt>
                <c:pt idx="19">
                  <c:v>2040</c:v>
                </c:pt>
                <c:pt idx="20">
                  <c:v>2041</c:v>
                </c:pt>
                <c:pt idx="21">
                  <c:v>2042</c:v>
                </c:pt>
                <c:pt idx="22">
                  <c:v>2043</c:v>
                </c:pt>
                <c:pt idx="23">
                  <c:v>2044</c:v>
                </c:pt>
                <c:pt idx="24">
                  <c:v>2045</c:v>
                </c:pt>
              </c:numCache>
            </c:numRef>
          </c:cat>
          <c:val>
            <c:numRef>
              <c:f>'Synthèse globale CF-VAN'!$BB$100:$BZ$100</c:f>
              <c:numCache>
                <c:formatCode>General</c:formatCode>
                <c:ptCount val="25"/>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numCache>
            </c:numRef>
          </c:val>
          <c:smooth val="0"/>
          <c:extLst>
            <c:ext xmlns:c16="http://schemas.microsoft.com/office/drawing/2014/chart" uri="{C3380CC4-5D6E-409C-BE32-E72D297353CC}">
              <c16:uniqueId val="{00000005-6788-49BD-B8A4-EA9FA68EE025}"/>
            </c:ext>
          </c:extLst>
        </c:ser>
        <c:ser>
          <c:idx val="4"/>
          <c:order val="3"/>
          <c:tx>
            <c:strRef>
              <c:f>'Synthèse globale CF-VAN'!$AY$101</c:f>
              <c:strCache>
                <c:ptCount val="1"/>
                <c:pt idx="0">
                  <c:v>0</c:v>
                </c:pt>
              </c:strCache>
            </c:strRef>
          </c:tx>
          <c:spPr>
            <a:ln w="12700">
              <a:solidFill>
                <a:srgbClr val="FFC000"/>
              </a:solidFill>
              <a:prstDash val="solid"/>
            </a:ln>
          </c:spPr>
          <c:marker>
            <c:symbol val="x"/>
            <c:size val="9"/>
            <c:spPr>
              <a:solidFill>
                <a:srgbClr val="FFC000"/>
              </a:solidFill>
              <a:ln>
                <a:solidFill>
                  <a:srgbClr val="FFC000"/>
                </a:solidFill>
                <a:prstDash val="solid"/>
              </a:ln>
            </c:spPr>
          </c:marker>
          <c:dLbls>
            <c:dLbl>
              <c:idx val="24"/>
              <c:showLegendKey val="1"/>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B91A-4012-9075-97822A90D84F}"/>
                </c:ext>
              </c:extLst>
            </c:dLbl>
            <c:dLbl>
              <c:idx val="25"/>
              <c:layout>
                <c:manualLayout>
                  <c:x val="1.6475460604628824E-2"/>
                  <c:y val="-3.1072913728452541E-3"/>
                </c:manualLayout>
              </c:layout>
              <c:numFmt formatCode="#,##0.0" sourceLinked="0"/>
              <c:spPr>
                <a:noFill/>
                <a:ln w="25400">
                  <a:noFill/>
                </a:ln>
              </c:spPr>
              <c:txPr>
                <a:bodyPr wrap="square" lIns="38100" tIns="19050" rIns="38100" bIns="19050" anchor="ctr">
                  <a:spAutoFit/>
                </a:bodyPr>
                <a:lstStyle/>
                <a:p>
                  <a:pPr>
                    <a:defRPr sz="1500"/>
                  </a:pPr>
                  <a:endParaRPr lang="fr-FR"/>
                </a:p>
              </c:txPr>
              <c:dLblPos val="r"/>
              <c:showLegendKey val="1"/>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6-6788-49BD-B8A4-EA9FA68EE025}"/>
                </c:ext>
              </c:extLst>
            </c:dLbl>
            <c:numFmt formatCode="#,##0.0" sourceLinked="0"/>
            <c:spPr>
              <a:noFill/>
              <a:ln>
                <a:noFill/>
              </a:ln>
              <a:effectLst/>
            </c:spPr>
            <c:txPr>
              <a:bodyPr wrap="square" lIns="38100" tIns="19050" rIns="38100" bIns="19050" anchor="ctr">
                <a:spAutoFit/>
              </a:bodyPr>
              <a:lstStyle/>
              <a:p>
                <a:pPr>
                  <a:defRPr sz="1500"/>
                </a:pPr>
                <a:endParaRPr lang="fr-FR"/>
              </a:p>
            </c:txPr>
            <c:showLegendKey val="1"/>
            <c:showVal val="0"/>
            <c:showCatName val="0"/>
            <c:showSerName val="0"/>
            <c:showPercent val="0"/>
            <c:showBubbleSize val="0"/>
            <c:extLst>
              <c:ext xmlns:c15="http://schemas.microsoft.com/office/drawing/2012/chart" uri="{CE6537A1-D6FC-4f65-9D91-7224C49458BB}">
                <c15:showLeaderLines val="1"/>
              </c:ext>
            </c:extLst>
          </c:dLbls>
          <c:cat>
            <c:numRef>
              <c:f>'Synthèse globale CF-VAN'!$BB$94:$BZ$94</c:f>
              <c:numCache>
                <c:formatCode>General</c:formatCode>
                <c:ptCount val="25"/>
                <c:pt idx="0">
                  <c:v>2021</c:v>
                </c:pt>
                <c:pt idx="1">
                  <c:v>2022</c:v>
                </c:pt>
                <c:pt idx="2">
                  <c:v>2023</c:v>
                </c:pt>
                <c:pt idx="3">
                  <c:v>2024</c:v>
                </c:pt>
                <c:pt idx="4">
                  <c:v>2025</c:v>
                </c:pt>
                <c:pt idx="5">
                  <c:v>2026</c:v>
                </c:pt>
                <c:pt idx="6">
                  <c:v>2027</c:v>
                </c:pt>
                <c:pt idx="7">
                  <c:v>2028</c:v>
                </c:pt>
                <c:pt idx="8">
                  <c:v>2029</c:v>
                </c:pt>
                <c:pt idx="9">
                  <c:v>2030</c:v>
                </c:pt>
                <c:pt idx="10">
                  <c:v>2031</c:v>
                </c:pt>
                <c:pt idx="11">
                  <c:v>2032</c:v>
                </c:pt>
                <c:pt idx="12">
                  <c:v>2033</c:v>
                </c:pt>
                <c:pt idx="13">
                  <c:v>2034</c:v>
                </c:pt>
                <c:pt idx="14">
                  <c:v>2035</c:v>
                </c:pt>
                <c:pt idx="15">
                  <c:v>2036</c:v>
                </c:pt>
                <c:pt idx="16">
                  <c:v>2037</c:v>
                </c:pt>
                <c:pt idx="17">
                  <c:v>2038</c:v>
                </c:pt>
                <c:pt idx="18">
                  <c:v>2039</c:v>
                </c:pt>
                <c:pt idx="19">
                  <c:v>2040</c:v>
                </c:pt>
                <c:pt idx="20">
                  <c:v>2041</c:v>
                </c:pt>
                <c:pt idx="21">
                  <c:v>2042</c:v>
                </c:pt>
                <c:pt idx="22">
                  <c:v>2043</c:v>
                </c:pt>
                <c:pt idx="23">
                  <c:v>2044</c:v>
                </c:pt>
                <c:pt idx="24">
                  <c:v>2045</c:v>
                </c:pt>
              </c:numCache>
            </c:numRef>
          </c:cat>
          <c:val>
            <c:numRef>
              <c:f>'Synthèse globale CF-VAN'!$BB$102:$BZ$102</c:f>
              <c:numCache>
                <c:formatCode>General</c:formatCode>
                <c:ptCount val="25"/>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numCache>
            </c:numRef>
          </c:val>
          <c:smooth val="0"/>
          <c:extLst>
            <c:ext xmlns:c16="http://schemas.microsoft.com/office/drawing/2014/chart" uri="{C3380CC4-5D6E-409C-BE32-E72D297353CC}">
              <c16:uniqueId val="{00000007-6788-49BD-B8A4-EA9FA68EE025}"/>
            </c:ext>
          </c:extLst>
        </c:ser>
        <c:ser>
          <c:idx val="6"/>
          <c:order val="4"/>
          <c:tx>
            <c:strRef>
              <c:f>'Synthèse globale CF-VAN'!$AY$103</c:f>
              <c:strCache>
                <c:ptCount val="1"/>
                <c:pt idx="0">
                  <c:v>0</c:v>
                </c:pt>
              </c:strCache>
            </c:strRef>
          </c:tx>
          <c:spPr>
            <a:ln w="12700">
              <a:solidFill>
                <a:srgbClr val="95AAD9"/>
              </a:solidFill>
              <a:prstDash val="solid"/>
            </a:ln>
          </c:spPr>
          <c:marker>
            <c:symbol val="triangle"/>
            <c:size val="9"/>
            <c:spPr>
              <a:solidFill>
                <a:srgbClr val="95AAD9"/>
              </a:solidFill>
              <a:ln>
                <a:solidFill>
                  <a:srgbClr val="95AAD9"/>
                </a:solidFill>
                <a:prstDash val="solid"/>
              </a:ln>
            </c:spPr>
          </c:marker>
          <c:dLbls>
            <c:dLbl>
              <c:idx val="24"/>
              <c:showLegendKey val="1"/>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4-B91A-4012-9075-97822A90D84F}"/>
                </c:ext>
              </c:extLst>
            </c:dLbl>
            <c:dLbl>
              <c:idx val="25"/>
              <c:layout>
                <c:manualLayout>
                  <c:x val="1.7302199270422536E-2"/>
                  <c:y val="-1.2841667909205146E-2"/>
                </c:manualLayout>
              </c:layout>
              <c:numFmt formatCode="#,##0.0" sourceLinked="0"/>
              <c:spPr>
                <a:noFill/>
                <a:ln w="25400">
                  <a:noFill/>
                </a:ln>
              </c:spPr>
              <c:txPr>
                <a:bodyPr wrap="square" lIns="38100" tIns="19050" rIns="38100" bIns="19050" anchor="ctr">
                  <a:spAutoFit/>
                </a:bodyPr>
                <a:lstStyle/>
                <a:p>
                  <a:pPr>
                    <a:defRPr sz="1500"/>
                  </a:pPr>
                  <a:endParaRPr lang="fr-FR"/>
                </a:p>
              </c:txPr>
              <c:dLblPos val="r"/>
              <c:showLegendKey val="1"/>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8-6788-49BD-B8A4-EA9FA68EE025}"/>
                </c:ext>
              </c:extLst>
            </c:dLbl>
            <c:numFmt formatCode="#,##0.0" sourceLinked="0"/>
            <c:spPr>
              <a:noFill/>
              <a:ln>
                <a:noFill/>
              </a:ln>
              <a:effectLst/>
            </c:spPr>
            <c:txPr>
              <a:bodyPr wrap="square" lIns="38100" tIns="19050" rIns="38100" bIns="19050" anchor="ctr">
                <a:spAutoFit/>
              </a:bodyPr>
              <a:lstStyle/>
              <a:p>
                <a:pPr>
                  <a:defRPr sz="1500"/>
                </a:pPr>
                <a:endParaRPr lang="fr-FR"/>
              </a:p>
            </c:txPr>
            <c:showLegendKey val="1"/>
            <c:showVal val="0"/>
            <c:showCatName val="0"/>
            <c:showSerName val="0"/>
            <c:showPercent val="0"/>
            <c:showBubbleSize val="0"/>
            <c:extLst>
              <c:ext xmlns:c15="http://schemas.microsoft.com/office/drawing/2012/chart" uri="{CE6537A1-D6FC-4f65-9D91-7224C49458BB}">
                <c15:showLeaderLines val="1"/>
              </c:ext>
            </c:extLst>
          </c:dLbls>
          <c:cat>
            <c:numRef>
              <c:f>'Synthèse globale CF-VAN'!$BB$94:$BZ$94</c:f>
              <c:numCache>
                <c:formatCode>General</c:formatCode>
                <c:ptCount val="25"/>
                <c:pt idx="0">
                  <c:v>2021</c:v>
                </c:pt>
                <c:pt idx="1">
                  <c:v>2022</c:v>
                </c:pt>
                <c:pt idx="2">
                  <c:v>2023</c:v>
                </c:pt>
                <c:pt idx="3">
                  <c:v>2024</c:v>
                </c:pt>
                <c:pt idx="4">
                  <c:v>2025</c:v>
                </c:pt>
                <c:pt idx="5">
                  <c:v>2026</c:v>
                </c:pt>
                <c:pt idx="6">
                  <c:v>2027</c:v>
                </c:pt>
                <c:pt idx="7">
                  <c:v>2028</c:v>
                </c:pt>
                <c:pt idx="8">
                  <c:v>2029</c:v>
                </c:pt>
                <c:pt idx="9">
                  <c:v>2030</c:v>
                </c:pt>
                <c:pt idx="10">
                  <c:v>2031</c:v>
                </c:pt>
                <c:pt idx="11">
                  <c:v>2032</c:v>
                </c:pt>
                <c:pt idx="12">
                  <c:v>2033</c:v>
                </c:pt>
                <c:pt idx="13">
                  <c:v>2034</c:v>
                </c:pt>
                <c:pt idx="14">
                  <c:v>2035</c:v>
                </c:pt>
                <c:pt idx="15">
                  <c:v>2036</c:v>
                </c:pt>
                <c:pt idx="16">
                  <c:v>2037</c:v>
                </c:pt>
                <c:pt idx="17">
                  <c:v>2038</c:v>
                </c:pt>
                <c:pt idx="18">
                  <c:v>2039</c:v>
                </c:pt>
                <c:pt idx="19">
                  <c:v>2040</c:v>
                </c:pt>
                <c:pt idx="20">
                  <c:v>2041</c:v>
                </c:pt>
                <c:pt idx="21">
                  <c:v>2042</c:v>
                </c:pt>
                <c:pt idx="22">
                  <c:v>2043</c:v>
                </c:pt>
                <c:pt idx="23">
                  <c:v>2044</c:v>
                </c:pt>
                <c:pt idx="24">
                  <c:v>2045</c:v>
                </c:pt>
              </c:numCache>
            </c:numRef>
          </c:cat>
          <c:val>
            <c:numRef>
              <c:f>'Synthèse globale CF-VAN'!$BB$104:$BZ$104</c:f>
              <c:numCache>
                <c:formatCode>General</c:formatCode>
                <c:ptCount val="25"/>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numCache>
            </c:numRef>
          </c:val>
          <c:smooth val="0"/>
          <c:extLst>
            <c:ext xmlns:c16="http://schemas.microsoft.com/office/drawing/2014/chart" uri="{C3380CC4-5D6E-409C-BE32-E72D297353CC}">
              <c16:uniqueId val="{00000009-6788-49BD-B8A4-EA9FA68EE025}"/>
            </c:ext>
          </c:extLst>
        </c:ser>
        <c:dLbls>
          <c:showLegendKey val="0"/>
          <c:showVal val="0"/>
          <c:showCatName val="0"/>
          <c:showSerName val="0"/>
          <c:showPercent val="0"/>
          <c:showBubbleSize val="0"/>
        </c:dLbls>
        <c:marker val="1"/>
        <c:smooth val="0"/>
        <c:axId val="525764328"/>
        <c:axId val="525765112"/>
      </c:lineChart>
      <c:catAx>
        <c:axId val="525764328"/>
        <c:scaling>
          <c:orientation val="minMax"/>
        </c:scaling>
        <c:delete val="0"/>
        <c:axPos val="b"/>
        <c:title>
          <c:tx>
            <c:rich>
              <a:bodyPr/>
              <a:lstStyle/>
              <a:p>
                <a:pPr>
                  <a:defRPr sz="1200" b="1" i="0" u="none" strike="noStrike" baseline="0">
                    <a:solidFill>
                      <a:srgbClr val="20325A"/>
                    </a:solidFill>
                    <a:latin typeface="Arial"/>
                    <a:ea typeface="Arial"/>
                    <a:cs typeface="Arial"/>
                  </a:defRPr>
                </a:pPr>
                <a:r>
                  <a:rPr lang="fr-FR"/>
                  <a:t>Années</a:t>
                </a:r>
              </a:p>
            </c:rich>
          </c:tx>
          <c:layout>
            <c:manualLayout>
              <c:xMode val="edge"/>
              <c:yMode val="edge"/>
              <c:x val="0.84170339447575659"/>
              <c:y val="0.97546569718443055"/>
            </c:manualLayout>
          </c:layout>
          <c:overlay val="0"/>
          <c:spPr>
            <a:noFill/>
            <a:ln w="25400">
              <a:noFill/>
            </a:ln>
          </c:spPr>
        </c:title>
        <c:numFmt formatCode="General" sourceLinked="1"/>
        <c:majorTickMark val="out"/>
        <c:minorTickMark val="none"/>
        <c:tickLblPos val="nextTo"/>
        <c:spPr>
          <a:ln w="3175">
            <a:solidFill>
              <a:srgbClr val="000000"/>
            </a:solidFill>
            <a:prstDash val="solid"/>
          </a:ln>
        </c:spPr>
        <c:txPr>
          <a:bodyPr rot="-2700000" vert="horz"/>
          <a:lstStyle/>
          <a:p>
            <a:pPr>
              <a:defRPr sz="1250" b="0" i="0" u="none" strike="noStrike" baseline="0">
                <a:solidFill>
                  <a:srgbClr val="20325A"/>
                </a:solidFill>
                <a:latin typeface="Arial"/>
                <a:ea typeface="Arial"/>
                <a:cs typeface="Arial"/>
              </a:defRPr>
            </a:pPr>
            <a:endParaRPr lang="fr-FR"/>
          </a:p>
        </c:txPr>
        <c:crossAx val="525765112"/>
        <c:crosses val="autoZero"/>
        <c:auto val="1"/>
        <c:lblAlgn val="ctr"/>
        <c:lblOffset val="100"/>
        <c:tickLblSkip val="1"/>
        <c:tickMarkSkip val="1"/>
        <c:noMultiLvlLbl val="0"/>
      </c:catAx>
      <c:valAx>
        <c:axId val="525765112"/>
        <c:scaling>
          <c:orientation val="minMax"/>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1250" b="0" i="0" u="none" strike="noStrike" baseline="0">
                <a:solidFill>
                  <a:srgbClr val="20325A"/>
                </a:solidFill>
                <a:latin typeface="Arial"/>
                <a:ea typeface="Arial"/>
                <a:cs typeface="Arial"/>
              </a:defRPr>
            </a:pPr>
            <a:endParaRPr lang="fr-FR"/>
          </a:p>
        </c:txPr>
        <c:crossAx val="525764328"/>
        <c:crosses val="autoZero"/>
        <c:crossBetween val="between"/>
        <c:dispUnits>
          <c:builtInUnit val="millions"/>
          <c:dispUnitsLbl>
            <c:layout>
              <c:manualLayout>
                <c:xMode val="edge"/>
                <c:yMode val="edge"/>
                <c:x val="2.51357620890575E-2"/>
                <c:y val="4.3338898936703903E-2"/>
              </c:manualLayout>
            </c:layout>
            <c:tx>
              <c:rich>
                <a:bodyPr rot="0" vert="horz"/>
                <a:lstStyle/>
                <a:p>
                  <a:pPr algn="ctr">
                    <a:defRPr sz="1200" b="1" i="0" u="none" strike="noStrike" baseline="0">
                      <a:solidFill>
                        <a:srgbClr val="20325A"/>
                      </a:solidFill>
                      <a:latin typeface="Arial"/>
                      <a:ea typeface="Arial"/>
                      <a:cs typeface="Arial"/>
                    </a:defRPr>
                  </a:pPr>
                  <a:r>
                    <a:rPr lang="fr-FR"/>
                    <a:t>Millions €</a:t>
                  </a:r>
                </a:p>
              </c:rich>
            </c:tx>
            <c:spPr>
              <a:noFill/>
              <a:ln w="25400">
                <a:noFill/>
              </a:ln>
            </c:spPr>
          </c:dispUnitsLbl>
        </c:dispUnits>
      </c:valAx>
      <c:spPr>
        <a:solidFill>
          <a:srgbClr val="FFFFFF"/>
        </a:solidFill>
        <a:ln w="25400">
          <a:solidFill>
            <a:srgbClr val="808080"/>
          </a:solidFill>
          <a:prstDash val="solid"/>
        </a:ln>
      </c:spPr>
    </c:plotArea>
    <c:legend>
      <c:legendPos val="r"/>
      <c:layout>
        <c:manualLayout>
          <c:xMode val="edge"/>
          <c:yMode val="edge"/>
          <c:x val="0.86545179185421039"/>
          <c:y val="0.44672049937005293"/>
          <c:w val="0.12940276946239632"/>
          <c:h val="0.51868478741627444"/>
        </c:manualLayout>
      </c:layout>
      <c:overlay val="0"/>
      <c:spPr>
        <a:solidFill>
          <a:srgbClr val="FFFFFF"/>
        </a:solidFill>
        <a:ln w="3175">
          <a:solidFill>
            <a:srgbClr val="000000"/>
          </a:solidFill>
          <a:prstDash val="solid"/>
        </a:ln>
      </c:spPr>
      <c:txPr>
        <a:bodyPr/>
        <a:lstStyle/>
        <a:p>
          <a:pPr>
            <a:defRPr sz="1470" b="0" i="0" u="none" strike="noStrike" baseline="0">
              <a:solidFill>
                <a:srgbClr val="000000"/>
              </a:solidFill>
              <a:latin typeface="Arial"/>
              <a:ea typeface="Arial"/>
              <a:cs typeface="Arial"/>
            </a:defRPr>
          </a:pPr>
          <a:endParaRPr lang="fr-FR"/>
        </a:p>
      </c:txPr>
    </c:legend>
    <c:plotVisOnly val="1"/>
    <c:dispBlanksAs val="gap"/>
    <c:showDLblsOverMax val="0"/>
  </c:chart>
  <c:spPr>
    <a:gradFill>
      <a:gsLst>
        <a:gs pos="37000">
          <a:srgbClr val="D3E0EF"/>
        </a:gs>
        <a:gs pos="0">
          <a:schemeClr val="accent1">
            <a:lumMod val="5000"/>
            <a:lumOff val="95000"/>
          </a:schemeClr>
        </a:gs>
        <a:gs pos="74000">
          <a:schemeClr val="accent1">
            <a:lumMod val="45000"/>
            <a:lumOff val="55000"/>
          </a:schemeClr>
        </a:gs>
        <a:gs pos="83000">
          <a:schemeClr val="accent1">
            <a:lumMod val="45000"/>
            <a:lumOff val="55000"/>
          </a:schemeClr>
        </a:gs>
        <a:gs pos="100000">
          <a:schemeClr val="accent1">
            <a:lumMod val="30000"/>
            <a:lumOff val="70000"/>
          </a:schemeClr>
        </a:gs>
      </a:gsLst>
      <a:lin ang="5400000" scaled="1"/>
    </a:gradFill>
    <a:ln w="3175">
      <a:solidFill>
        <a:sysClr val="windowText" lastClr="000000"/>
      </a:solidFill>
      <a:prstDash val="solid"/>
    </a:ln>
  </c:spPr>
  <c:txPr>
    <a:bodyPr/>
    <a:lstStyle/>
    <a:p>
      <a:pPr>
        <a:defRPr sz="2250" b="0" i="0" u="none" strike="noStrike" baseline="0">
          <a:solidFill>
            <a:srgbClr val="000000"/>
          </a:solidFill>
          <a:latin typeface="Arial"/>
          <a:ea typeface="Arial"/>
          <a:cs typeface="Arial"/>
        </a:defRPr>
      </a:pPr>
      <a:endParaRPr lang="fr-FR"/>
    </a:p>
  </c:txPr>
  <c:printSettings>
    <c:headerFooter alignWithMargins="0"/>
    <c:pageMargins b="0.984251969" l="0.78740157499999996" r="0.78740157499999996" t="0.984251969" header="0.4921259845" footer="0.4921259845"/>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ctr" rtl="0">
              <a:defRPr lang="fr-FR" sz="2875" b="1" i="0" u="none" strike="noStrike" kern="1200" baseline="0">
                <a:solidFill>
                  <a:srgbClr val="20325A"/>
                </a:solidFill>
                <a:latin typeface="Arial"/>
                <a:ea typeface="Arial"/>
                <a:cs typeface="Arial"/>
              </a:defRPr>
            </a:pPr>
            <a:r>
              <a:rPr lang="fr-FR" sz="2875" b="1" i="0" u="none" strike="noStrike" kern="1200" baseline="0">
                <a:solidFill>
                  <a:srgbClr val="20325A"/>
                </a:solidFill>
                <a:latin typeface="Arial"/>
                <a:ea typeface="Arial"/>
                <a:cs typeface="Arial"/>
              </a:rPr>
              <a:t>Dépenses budgétaires prévisionnelles annuelles TTC</a:t>
            </a:r>
          </a:p>
        </c:rich>
      </c:tx>
      <c:layout>
        <c:manualLayout>
          <c:xMode val="edge"/>
          <c:yMode val="edge"/>
          <c:x val="0.28047069630805149"/>
          <c:y val="4.522154791314785E-2"/>
        </c:manualLayout>
      </c:layout>
      <c:overlay val="0"/>
      <c:spPr>
        <a:noFill/>
        <a:ln w="25400">
          <a:noFill/>
        </a:ln>
      </c:spPr>
    </c:title>
    <c:autoTitleDeleted val="0"/>
    <c:plotArea>
      <c:layout>
        <c:manualLayout>
          <c:layoutTarget val="inner"/>
          <c:xMode val="edge"/>
          <c:yMode val="edge"/>
          <c:x val="3.9219099430097007E-2"/>
          <c:y val="0.15153053912949241"/>
          <c:w val="0.80848622415963434"/>
          <c:h val="0.74914153550064433"/>
        </c:manualLayout>
      </c:layout>
      <c:barChart>
        <c:barDir val="col"/>
        <c:grouping val="clustered"/>
        <c:varyColors val="0"/>
        <c:ser>
          <c:idx val="0"/>
          <c:order val="0"/>
          <c:tx>
            <c:strRef>
              <c:f>'Synthèse globale CF-VAN'!$AY$95</c:f>
              <c:strCache>
                <c:ptCount val="1"/>
                <c:pt idx="0">
                  <c:v>SCENARIO 0, dit de REFERENCE : 
Travaux énergétiques sur le bâtiment de la faculté de médecine au Kremlin Bicêtre, en site occupé, et prise à bail pour relogement des effectifs de première année de médecine issus de Châtenay-Malabry + quelques administra</c:v>
                </c:pt>
              </c:strCache>
            </c:strRef>
          </c:tx>
          <c:spPr>
            <a:solidFill>
              <a:srgbClr val="9A6D12"/>
            </a:solidFill>
            <a:ln w="12700">
              <a:noFill/>
              <a:prstDash val="solid"/>
            </a:ln>
          </c:spPr>
          <c:invertIfNegative val="0"/>
          <c:cat>
            <c:numRef>
              <c:extLst>
                <c:ext xmlns:c15="http://schemas.microsoft.com/office/drawing/2012/chart" uri="{02D57815-91ED-43cb-92C2-25804820EDAC}">
                  <c15:fullRef>
                    <c15:sqref>'Synthèse globale CF-VAN'!$BA$94:$BZ$94</c15:sqref>
                  </c15:fullRef>
                </c:ext>
              </c:extLst>
              <c:f>'Synthèse globale CF-VAN'!$BB$94:$BZ$94</c:f>
              <c:numCache>
                <c:formatCode>General</c:formatCode>
                <c:ptCount val="25"/>
                <c:pt idx="0">
                  <c:v>2021</c:v>
                </c:pt>
                <c:pt idx="1">
                  <c:v>2022</c:v>
                </c:pt>
                <c:pt idx="2">
                  <c:v>2023</c:v>
                </c:pt>
                <c:pt idx="3">
                  <c:v>2024</c:v>
                </c:pt>
                <c:pt idx="4">
                  <c:v>2025</c:v>
                </c:pt>
                <c:pt idx="5">
                  <c:v>2026</c:v>
                </c:pt>
                <c:pt idx="6">
                  <c:v>2027</c:v>
                </c:pt>
                <c:pt idx="7">
                  <c:v>2028</c:v>
                </c:pt>
                <c:pt idx="8">
                  <c:v>2029</c:v>
                </c:pt>
                <c:pt idx="9">
                  <c:v>2030</c:v>
                </c:pt>
                <c:pt idx="10">
                  <c:v>2031</c:v>
                </c:pt>
                <c:pt idx="11">
                  <c:v>2032</c:v>
                </c:pt>
                <c:pt idx="12">
                  <c:v>2033</c:v>
                </c:pt>
                <c:pt idx="13">
                  <c:v>2034</c:v>
                </c:pt>
                <c:pt idx="14">
                  <c:v>2035</c:v>
                </c:pt>
                <c:pt idx="15">
                  <c:v>2036</c:v>
                </c:pt>
                <c:pt idx="16">
                  <c:v>2037</c:v>
                </c:pt>
                <c:pt idx="17">
                  <c:v>2038</c:v>
                </c:pt>
                <c:pt idx="18">
                  <c:v>2039</c:v>
                </c:pt>
                <c:pt idx="19">
                  <c:v>2040</c:v>
                </c:pt>
                <c:pt idx="20">
                  <c:v>2041</c:v>
                </c:pt>
                <c:pt idx="21">
                  <c:v>2042</c:v>
                </c:pt>
                <c:pt idx="22">
                  <c:v>2043</c:v>
                </c:pt>
                <c:pt idx="23">
                  <c:v>2044</c:v>
                </c:pt>
                <c:pt idx="24">
                  <c:v>2045</c:v>
                </c:pt>
              </c:numCache>
            </c:numRef>
          </c:cat>
          <c:val>
            <c:numRef>
              <c:extLst>
                <c:ext xmlns:c15="http://schemas.microsoft.com/office/drawing/2012/chart" uri="{02D57815-91ED-43cb-92C2-25804820EDAC}">
                  <c15:fullRef>
                    <c15:sqref>'Synthèse globale CF-VAN'!$BA$95:$BZ$95</c15:sqref>
                  </c15:fullRef>
                </c:ext>
              </c:extLst>
              <c:f>'Synthèse globale CF-VAN'!$BB$95:$BZ$95</c:f>
              <c:numCache>
                <c:formatCode>General</c:formatCode>
                <c:ptCount val="25"/>
                <c:pt idx="0">
                  <c:v>0</c:v>
                </c:pt>
                <c:pt idx="1">
                  <c:v>4549947.2230000002</c:v>
                </c:pt>
                <c:pt idx="2">
                  <c:v>2616099.8316249996</c:v>
                </c:pt>
                <c:pt idx="3">
                  <c:v>2662577.7239593747</c:v>
                </c:pt>
                <c:pt idx="4">
                  <c:v>2709927.5125759649</c:v>
                </c:pt>
                <c:pt idx="5">
                  <c:v>2068115.2684769486</c:v>
                </c:pt>
                <c:pt idx="6">
                  <c:v>2103457.8771106936</c:v>
                </c:pt>
                <c:pt idx="7">
                  <c:v>2139447.0424660766</c:v>
                </c:pt>
                <c:pt idx="8">
                  <c:v>2176094.7912457646</c:v>
                </c:pt>
                <c:pt idx="9">
                  <c:v>2213413.3771200022</c:v>
                </c:pt>
                <c:pt idx="10">
                  <c:v>2251415.2850624644</c:v>
                </c:pt>
                <c:pt idx="11">
                  <c:v>2290113.2357697762</c:v>
                </c:pt>
                <c:pt idx="12">
                  <c:v>2329520.1901663258</c:v>
                </c:pt>
                <c:pt idx="13">
                  <c:v>2369649.3539960235</c:v>
                </c:pt>
                <c:pt idx="14">
                  <c:v>2410514.1825027107</c:v>
                </c:pt>
                <c:pt idx="15">
                  <c:v>2452128.3852009326</c:v>
                </c:pt>
                <c:pt idx="16">
                  <c:v>2494505.9307388421</c:v>
                </c:pt>
                <c:pt idx="17">
                  <c:v>2537661.0518550184</c:v>
                </c:pt>
                <c:pt idx="18">
                  <c:v>2581608.2504310389</c:v>
                </c:pt>
                <c:pt idx="19">
                  <c:v>2626362.3026416637</c:v>
                </c:pt>
                <c:pt idx="20">
                  <c:v>2671938.264204531</c:v>
                </c:pt>
                <c:pt idx="21">
                  <c:v>2718351.4757313058</c:v>
                </c:pt>
                <c:pt idx="22">
                  <c:v>2765617.5681822565</c:v>
                </c:pt>
                <c:pt idx="23">
                  <c:v>2813752.4684262713</c:v>
                </c:pt>
                <c:pt idx="24">
                  <c:v>2862772.4049083721</c:v>
                </c:pt>
              </c:numCache>
            </c:numRef>
          </c:val>
          <c:extLst>
            <c:ext xmlns:c16="http://schemas.microsoft.com/office/drawing/2014/chart" uri="{C3380CC4-5D6E-409C-BE32-E72D297353CC}">
              <c16:uniqueId val="{00000000-18A7-40DA-A4BA-382144D87629}"/>
            </c:ext>
          </c:extLst>
        </c:ser>
        <c:ser>
          <c:idx val="1"/>
          <c:order val="1"/>
          <c:tx>
            <c:strRef>
              <c:f>'Synthèse globale CF-VAN'!$AY$97</c:f>
              <c:strCache>
                <c:ptCount val="1"/>
                <c:pt idx="0">
                  <c:v>SCENARIO 1 : 
Projet de réhabilitation du bâtiment de la faculté de médecine au Kremlin Bicêtre, en site occupé</c:v>
                </c:pt>
              </c:strCache>
            </c:strRef>
          </c:tx>
          <c:spPr>
            <a:solidFill>
              <a:srgbClr val="82CC7E"/>
            </a:solidFill>
            <a:ln w="12700">
              <a:noFill/>
              <a:prstDash val="solid"/>
            </a:ln>
          </c:spPr>
          <c:invertIfNegative val="0"/>
          <c:cat>
            <c:numRef>
              <c:extLst>
                <c:ext xmlns:c15="http://schemas.microsoft.com/office/drawing/2012/chart" uri="{02D57815-91ED-43cb-92C2-25804820EDAC}">
                  <c15:fullRef>
                    <c15:sqref>'Synthèse globale CF-VAN'!$BA$94:$BZ$94</c15:sqref>
                  </c15:fullRef>
                </c:ext>
              </c:extLst>
              <c:f>'Synthèse globale CF-VAN'!$BB$94:$BZ$94</c:f>
              <c:numCache>
                <c:formatCode>General</c:formatCode>
                <c:ptCount val="25"/>
                <c:pt idx="0">
                  <c:v>2021</c:v>
                </c:pt>
                <c:pt idx="1">
                  <c:v>2022</c:v>
                </c:pt>
                <c:pt idx="2">
                  <c:v>2023</c:v>
                </c:pt>
                <c:pt idx="3">
                  <c:v>2024</c:v>
                </c:pt>
                <c:pt idx="4">
                  <c:v>2025</c:v>
                </c:pt>
                <c:pt idx="5">
                  <c:v>2026</c:v>
                </c:pt>
                <c:pt idx="6">
                  <c:v>2027</c:v>
                </c:pt>
                <c:pt idx="7">
                  <c:v>2028</c:v>
                </c:pt>
                <c:pt idx="8">
                  <c:v>2029</c:v>
                </c:pt>
                <c:pt idx="9">
                  <c:v>2030</c:v>
                </c:pt>
                <c:pt idx="10">
                  <c:v>2031</c:v>
                </c:pt>
                <c:pt idx="11">
                  <c:v>2032</c:v>
                </c:pt>
                <c:pt idx="12">
                  <c:v>2033</c:v>
                </c:pt>
                <c:pt idx="13">
                  <c:v>2034</c:v>
                </c:pt>
                <c:pt idx="14">
                  <c:v>2035</c:v>
                </c:pt>
                <c:pt idx="15">
                  <c:v>2036</c:v>
                </c:pt>
                <c:pt idx="16">
                  <c:v>2037</c:v>
                </c:pt>
                <c:pt idx="17">
                  <c:v>2038</c:v>
                </c:pt>
                <c:pt idx="18">
                  <c:v>2039</c:v>
                </c:pt>
                <c:pt idx="19">
                  <c:v>2040</c:v>
                </c:pt>
                <c:pt idx="20">
                  <c:v>2041</c:v>
                </c:pt>
                <c:pt idx="21">
                  <c:v>2042</c:v>
                </c:pt>
                <c:pt idx="22">
                  <c:v>2043</c:v>
                </c:pt>
                <c:pt idx="23">
                  <c:v>2044</c:v>
                </c:pt>
                <c:pt idx="24">
                  <c:v>2045</c:v>
                </c:pt>
              </c:numCache>
            </c:numRef>
          </c:cat>
          <c:val>
            <c:numRef>
              <c:extLst>
                <c:ext xmlns:c15="http://schemas.microsoft.com/office/drawing/2012/chart" uri="{02D57815-91ED-43cb-92C2-25804820EDAC}">
                  <c15:fullRef>
                    <c15:sqref>'Synthèse globale CF-VAN'!$BA$97:$BZ$97</c15:sqref>
                  </c15:fullRef>
                </c:ext>
              </c:extLst>
              <c:f>'Synthèse globale CF-VAN'!$BB$97:$BZ$97</c:f>
              <c:numCache>
                <c:formatCode>General</c:formatCode>
                <c:ptCount val="25"/>
                <c:pt idx="0">
                  <c:v>0</c:v>
                </c:pt>
                <c:pt idx="1">
                  <c:v>3260567.7</c:v>
                </c:pt>
                <c:pt idx="2">
                  <c:v>3325779.054</c:v>
                </c:pt>
                <c:pt idx="3">
                  <c:v>3392294.6350799999</c:v>
                </c:pt>
                <c:pt idx="4">
                  <c:v>3460140.5277816001</c:v>
                </c:pt>
                <c:pt idx="5">
                  <c:v>3529343.3383372319</c:v>
                </c:pt>
                <c:pt idx="6">
                  <c:v>4702813.8431202518</c:v>
                </c:pt>
                <c:pt idx="7">
                  <c:v>1048613.3414864666</c:v>
                </c:pt>
                <c:pt idx="8">
                  <c:v>1067585.6083161959</c:v>
                </c:pt>
                <c:pt idx="9">
                  <c:v>1086937.3204825199</c:v>
                </c:pt>
                <c:pt idx="10">
                  <c:v>1106676.0668921703</c:v>
                </c:pt>
                <c:pt idx="11">
                  <c:v>1126809.5882300134</c:v>
                </c:pt>
                <c:pt idx="12">
                  <c:v>1147345.779994614</c:v>
                </c:pt>
                <c:pt idx="13">
                  <c:v>1168292.6955945061</c:v>
                </c:pt>
                <c:pt idx="14">
                  <c:v>1189658.5495063963</c:v>
                </c:pt>
                <c:pt idx="15">
                  <c:v>1211451.7204965241</c:v>
                </c:pt>
                <c:pt idx="16">
                  <c:v>1233680.7549064546</c:v>
                </c:pt>
                <c:pt idx="17">
                  <c:v>1256354.3700045838</c:v>
                </c:pt>
                <c:pt idx="18">
                  <c:v>1279481.4574046754</c:v>
                </c:pt>
                <c:pt idx="19">
                  <c:v>1303071.0865527689</c:v>
                </c:pt>
                <c:pt idx="20">
                  <c:v>1327132.5082838244</c:v>
                </c:pt>
                <c:pt idx="21">
                  <c:v>1351675.1584495008</c:v>
                </c:pt>
                <c:pt idx="22">
                  <c:v>1376708.6616184909</c:v>
                </c:pt>
                <c:pt idx="23">
                  <c:v>1402242.8348508605</c:v>
                </c:pt>
                <c:pt idx="24">
                  <c:v>1428287.6915478776</c:v>
                </c:pt>
              </c:numCache>
            </c:numRef>
          </c:val>
          <c:extLst>
            <c:ext xmlns:c16="http://schemas.microsoft.com/office/drawing/2014/chart" uri="{C3380CC4-5D6E-409C-BE32-E72D297353CC}">
              <c16:uniqueId val="{00000001-18A7-40DA-A4BA-382144D87629}"/>
            </c:ext>
          </c:extLst>
        </c:ser>
        <c:ser>
          <c:idx val="2"/>
          <c:order val="2"/>
          <c:tx>
            <c:strRef>
              <c:f>'Synthèse globale CF-VAN'!$AY$99</c:f>
              <c:strCache>
                <c:ptCount val="1"/>
                <c:pt idx="0">
                  <c:v>0</c:v>
                </c:pt>
              </c:strCache>
            </c:strRef>
          </c:tx>
          <c:spPr>
            <a:solidFill>
              <a:srgbClr val="CD89BE"/>
            </a:solidFill>
            <a:ln w="12700">
              <a:noFill/>
              <a:prstDash val="solid"/>
            </a:ln>
          </c:spPr>
          <c:invertIfNegative val="0"/>
          <c:cat>
            <c:numRef>
              <c:extLst>
                <c:ext xmlns:c15="http://schemas.microsoft.com/office/drawing/2012/chart" uri="{02D57815-91ED-43cb-92C2-25804820EDAC}">
                  <c15:fullRef>
                    <c15:sqref>'Synthèse globale CF-VAN'!$BA$94:$BZ$94</c15:sqref>
                  </c15:fullRef>
                </c:ext>
              </c:extLst>
              <c:f>'Synthèse globale CF-VAN'!$BB$94:$BZ$94</c:f>
              <c:numCache>
                <c:formatCode>General</c:formatCode>
                <c:ptCount val="25"/>
                <c:pt idx="0">
                  <c:v>2021</c:v>
                </c:pt>
                <c:pt idx="1">
                  <c:v>2022</c:v>
                </c:pt>
                <c:pt idx="2">
                  <c:v>2023</c:v>
                </c:pt>
                <c:pt idx="3">
                  <c:v>2024</c:v>
                </c:pt>
                <c:pt idx="4">
                  <c:v>2025</c:v>
                </c:pt>
                <c:pt idx="5">
                  <c:v>2026</c:v>
                </c:pt>
                <c:pt idx="6">
                  <c:v>2027</c:v>
                </c:pt>
                <c:pt idx="7">
                  <c:v>2028</c:v>
                </c:pt>
                <c:pt idx="8">
                  <c:v>2029</c:v>
                </c:pt>
                <c:pt idx="9">
                  <c:v>2030</c:v>
                </c:pt>
                <c:pt idx="10">
                  <c:v>2031</c:v>
                </c:pt>
                <c:pt idx="11">
                  <c:v>2032</c:v>
                </c:pt>
                <c:pt idx="12">
                  <c:v>2033</c:v>
                </c:pt>
                <c:pt idx="13">
                  <c:v>2034</c:v>
                </c:pt>
                <c:pt idx="14">
                  <c:v>2035</c:v>
                </c:pt>
                <c:pt idx="15">
                  <c:v>2036</c:v>
                </c:pt>
                <c:pt idx="16">
                  <c:v>2037</c:v>
                </c:pt>
                <c:pt idx="17">
                  <c:v>2038</c:v>
                </c:pt>
                <c:pt idx="18">
                  <c:v>2039</c:v>
                </c:pt>
                <c:pt idx="19">
                  <c:v>2040</c:v>
                </c:pt>
                <c:pt idx="20">
                  <c:v>2041</c:v>
                </c:pt>
                <c:pt idx="21">
                  <c:v>2042</c:v>
                </c:pt>
                <c:pt idx="22">
                  <c:v>2043</c:v>
                </c:pt>
                <c:pt idx="23">
                  <c:v>2044</c:v>
                </c:pt>
                <c:pt idx="24">
                  <c:v>2045</c:v>
                </c:pt>
              </c:numCache>
            </c:numRef>
          </c:cat>
          <c:val>
            <c:numRef>
              <c:extLst>
                <c:ext xmlns:c15="http://schemas.microsoft.com/office/drawing/2012/chart" uri="{02D57815-91ED-43cb-92C2-25804820EDAC}">
                  <c15:fullRef>
                    <c15:sqref>'Synthèse globale CF-VAN'!$BA$99:$BZ$99</c15:sqref>
                  </c15:fullRef>
                </c:ext>
              </c:extLst>
              <c:f>'Synthèse globale CF-VAN'!$BB$99:$BZ$99</c:f>
              <c:numCache>
                <c:formatCode>General</c:formatCode>
                <c:ptCount val="25"/>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numCache>
            </c:numRef>
          </c:val>
          <c:extLst>
            <c:ext xmlns:c16="http://schemas.microsoft.com/office/drawing/2014/chart" uri="{C3380CC4-5D6E-409C-BE32-E72D297353CC}">
              <c16:uniqueId val="{00000002-18A7-40DA-A4BA-382144D87629}"/>
            </c:ext>
          </c:extLst>
        </c:ser>
        <c:ser>
          <c:idx val="3"/>
          <c:order val="3"/>
          <c:tx>
            <c:strRef>
              <c:f>'Synthèse globale CF-VAN'!$AY$101</c:f>
              <c:strCache>
                <c:ptCount val="1"/>
                <c:pt idx="0">
                  <c:v>0</c:v>
                </c:pt>
              </c:strCache>
            </c:strRef>
          </c:tx>
          <c:spPr>
            <a:solidFill>
              <a:srgbClr val="FFC000"/>
            </a:solidFill>
            <a:ln w="12700">
              <a:noFill/>
              <a:prstDash val="solid"/>
            </a:ln>
          </c:spPr>
          <c:invertIfNegative val="0"/>
          <c:cat>
            <c:numRef>
              <c:extLst>
                <c:ext xmlns:c15="http://schemas.microsoft.com/office/drawing/2012/chart" uri="{02D57815-91ED-43cb-92C2-25804820EDAC}">
                  <c15:fullRef>
                    <c15:sqref>'Synthèse globale CF-VAN'!$BA$94:$BZ$94</c15:sqref>
                  </c15:fullRef>
                </c:ext>
              </c:extLst>
              <c:f>'Synthèse globale CF-VAN'!$BB$94:$BZ$94</c:f>
              <c:numCache>
                <c:formatCode>General</c:formatCode>
                <c:ptCount val="25"/>
                <c:pt idx="0">
                  <c:v>2021</c:v>
                </c:pt>
                <c:pt idx="1">
                  <c:v>2022</c:v>
                </c:pt>
                <c:pt idx="2">
                  <c:v>2023</c:v>
                </c:pt>
                <c:pt idx="3">
                  <c:v>2024</c:v>
                </c:pt>
                <c:pt idx="4">
                  <c:v>2025</c:v>
                </c:pt>
                <c:pt idx="5">
                  <c:v>2026</c:v>
                </c:pt>
                <c:pt idx="6">
                  <c:v>2027</c:v>
                </c:pt>
                <c:pt idx="7">
                  <c:v>2028</c:v>
                </c:pt>
                <c:pt idx="8">
                  <c:v>2029</c:v>
                </c:pt>
                <c:pt idx="9">
                  <c:v>2030</c:v>
                </c:pt>
                <c:pt idx="10">
                  <c:v>2031</c:v>
                </c:pt>
                <c:pt idx="11">
                  <c:v>2032</c:v>
                </c:pt>
                <c:pt idx="12">
                  <c:v>2033</c:v>
                </c:pt>
                <c:pt idx="13">
                  <c:v>2034</c:v>
                </c:pt>
                <c:pt idx="14">
                  <c:v>2035</c:v>
                </c:pt>
                <c:pt idx="15">
                  <c:v>2036</c:v>
                </c:pt>
                <c:pt idx="16">
                  <c:v>2037</c:v>
                </c:pt>
                <c:pt idx="17">
                  <c:v>2038</c:v>
                </c:pt>
                <c:pt idx="18">
                  <c:v>2039</c:v>
                </c:pt>
                <c:pt idx="19">
                  <c:v>2040</c:v>
                </c:pt>
                <c:pt idx="20">
                  <c:v>2041</c:v>
                </c:pt>
                <c:pt idx="21">
                  <c:v>2042</c:v>
                </c:pt>
                <c:pt idx="22">
                  <c:v>2043</c:v>
                </c:pt>
                <c:pt idx="23">
                  <c:v>2044</c:v>
                </c:pt>
                <c:pt idx="24">
                  <c:v>2045</c:v>
                </c:pt>
              </c:numCache>
            </c:numRef>
          </c:cat>
          <c:val>
            <c:numRef>
              <c:extLst>
                <c:ext xmlns:c15="http://schemas.microsoft.com/office/drawing/2012/chart" uri="{02D57815-91ED-43cb-92C2-25804820EDAC}">
                  <c15:fullRef>
                    <c15:sqref>'Synthèse globale CF-VAN'!$BA$101:$BZ$101</c15:sqref>
                  </c15:fullRef>
                </c:ext>
              </c:extLst>
              <c:f>'Synthèse globale CF-VAN'!$BB$101:$BZ$101</c:f>
              <c:numCache>
                <c:formatCode>General</c:formatCode>
                <c:ptCount val="25"/>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numCache>
            </c:numRef>
          </c:val>
          <c:extLst>
            <c:ext xmlns:c16="http://schemas.microsoft.com/office/drawing/2014/chart" uri="{C3380CC4-5D6E-409C-BE32-E72D297353CC}">
              <c16:uniqueId val="{00000003-18A7-40DA-A4BA-382144D87629}"/>
            </c:ext>
          </c:extLst>
        </c:ser>
        <c:ser>
          <c:idx val="4"/>
          <c:order val="4"/>
          <c:tx>
            <c:strRef>
              <c:f>'Synthèse globale CF-VAN'!$AY$103</c:f>
              <c:strCache>
                <c:ptCount val="1"/>
                <c:pt idx="0">
                  <c:v>0</c:v>
                </c:pt>
              </c:strCache>
            </c:strRef>
          </c:tx>
          <c:spPr>
            <a:solidFill>
              <a:srgbClr val="95AAD9"/>
            </a:solidFill>
            <a:ln w="12700">
              <a:noFill/>
              <a:prstDash val="solid"/>
            </a:ln>
          </c:spPr>
          <c:invertIfNegative val="0"/>
          <c:cat>
            <c:numRef>
              <c:extLst>
                <c:ext xmlns:c15="http://schemas.microsoft.com/office/drawing/2012/chart" uri="{02D57815-91ED-43cb-92C2-25804820EDAC}">
                  <c15:fullRef>
                    <c15:sqref>'Synthèse globale CF-VAN'!$BA$94:$BZ$94</c15:sqref>
                  </c15:fullRef>
                </c:ext>
              </c:extLst>
              <c:f>'Synthèse globale CF-VAN'!$BB$94:$BZ$94</c:f>
              <c:numCache>
                <c:formatCode>General</c:formatCode>
                <c:ptCount val="25"/>
                <c:pt idx="0">
                  <c:v>2021</c:v>
                </c:pt>
                <c:pt idx="1">
                  <c:v>2022</c:v>
                </c:pt>
                <c:pt idx="2">
                  <c:v>2023</c:v>
                </c:pt>
                <c:pt idx="3">
                  <c:v>2024</c:v>
                </c:pt>
                <c:pt idx="4">
                  <c:v>2025</c:v>
                </c:pt>
                <c:pt idx="5">
                  <c:v>2026</c:v>
                </c:pt>
                <c:pt idx="6">
                  <c:v>2027</c:v>
                </c:pt>
                <c:pt idx="7">
                  <c:v>2028</c:v>
                </c:pt>
                <c:pt idx="8">
                  <c:v>2029</c:v>
                </c:pt>
                <c:pt idx="9">
                  <c:v>2030</c:v>
                </c:pt>
                <c:pt idx="10">
                  <c:v>2031</c:v>
                </c:pt>
                <c:pt idx="11">
                  <c:v>2032</c:v>
                </c:pt>
                <c:pt idx="12">
                  <c:v>2033</c:v>
                </c:pt>
                <c:pt idx="13">
                  <c:v>2034</c:v>
                </c:pt>
                <c:pt idx="14">
                  <c:v>2035</c:v>
                </c:pt>
                <c:pt idx="15">
                  <c:v>2036</c:v>
                </c:pt>
                <c:pt idx="16">
                  <c:v>2037</c:v>
                </c:pt>
                <c:pt idx="17">
                  <c:v>2038</c:v>
                </c:pt>
                <c:pt idx="18">
                  <c:v>2039</c:v>
                </c:pt>
                <c:pt idx="19">
                  <c:v>2040</c:v>
                </c:pt>
                <c:pt idx="20">
                  <c:v>2041</c:v>
                </c:pt>
                <c:pt idx="21">
                  <c:v>2042</c:v>
                </c:pt>
                <c:pt idx="22">
                  <c:v>2043</c:v>
                </c:pt>
                <c:pt idx="23">
                  <c:v>2044</c:v>
                </c:pt>
                <c:pt idx="24">
                  <c:v>2045</c:v>
                </c:pt>
              </c:numCache>
            </c:numRef>
          </c:cat>
          <c:val>
            <c:numRef>
              <c:extLst>
                <c:ext xmlns:c15="http://schemas.microsoft.com/office/drawing/2012/chart" uri="{02D57815-91ED-43cb-92C2-25804820EDAC}">
                  <c15:fullRef>
                    <c15:sqref>'Synthèse globale CF-VAN'!$BA$103:$BZ$103</c15:sqref>
                  </c15:fullRef>
                </c:ext>
              </c:extLst>
              <c:f>'Synthèse globale CF-VAN'!$BB$103:$BZ$103</c:f>
              <c:numCache>
                <c:formatCode>General</c:formatCode>
                <c:ptCount val="25"/>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numCache>
            </c:numRef>
          </c:val>
          <c:extLst>
            <c:ext xmlns:c16="http://schemas.microsoft.com/office/drawing/2014/chart" uri="{C3380CC4-5D6E-409C-BE32-E72D297353CC}">
              <c16:uniqueId val="{00000004-18A7-40DA-A4BA-382144D87629}"/>
            </c:ext>
          </c:extLst>
        </c:ser>
        <c:dLbls>
          <c:showLegendKey val="0"/>
          <c:showVal val="0"/>
          <c:showCatName val="0"/>
          <c:showSerName val="0"/>
          <c:showPercent val="0"/>
          <c:showBubbleSize val="0"/>
        </c:dLbls>
        <c:gapWidth val="150"/>
        <c:axId val="525767072"/>
        <c:axId val="525768640"/>
      </c:barChart>
      <c:catAx>
        <c:axId val="525767072"/>
        <c:scaling>
          <c:orientation val="minMax"/>
        </c:scaling>
        <c:delete val="0"/>
        <c:axPos val="b"/>
        <c:title>
          <c:tx>
            <c:rich>
              <a:bodyPr/>
              <a:lstStyle/>
              <a:p>
                <a:pPr>
                  <a:defRPr sz="1200" b="1" i="0" u="none" strike="noStrike" baseline="0">
                    <a:solidFill>
                      <a:srgbClr val="000000"/>
                    </a:solidFill>
                    <a:latin typeface="Arial"/>
                    <a:ea typeface="Arial"/>
                    <a:cs typeface="Arial"/>
                  </a:defRPr>
                </a:pPr>
                <a:r>
                  <a:rPr lang="fr-FR" sz="1200" b="1"/>
                  <a:t>Années</a:t>
                </a:r>
              </a:p>
            </c:rich>
          </c:tx>
          <c:layout>
            <c:manualLayout>
              <c:xMode val="edge"/>
              <c:yMode val="edge"/>
              <c:x val="0.82674504666192372"/>
              <c:y val="0.9755399197818122"/>
            </c:manualLayout>
          </c:layout>
          <c:overlay val="0"/>
          <c:spPr>
            <a:noFill/>
            <a:ln w="25400">
              <a:noFill/>
            </a:ln>
          </c:spPr>
        </c:title>
        <c:numFmt formatCode="General" sourceLinked="1"/>
        <c:majorTickMark val="out"/>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Arial"/>
                <a:ea typeface="Arial"/>
                <a:cs typeface="Arial"/>
              </a:defRPr>
            </a:pPr>
            <a:endParaRPr lang="fr-FR"/>
          </a:p>
        </c:txPr>
        <c:crossAx val="525768640"/>
        <c:crosses val="autoZero"/>
        <c:auto val="1"/>
        <c:lblAlgn val="ctr"/>
        <c:lblOffset val="100"/>
        <c:tickLblSkip val="1"/>
        <c:tickMarkSkip val="1"/>
        <c:noMultiLvlLbl val="0"/>
      </c:catAx>
      <c:valAx>
        <c:axId val="525768640"/>
        <c:scaling>
          <c:orientation val="minMax"/>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Arial"/>
                <a:ea typeface="Arial"/>
                <a:cs typeface="Arial"/>
              </a:defRPr>
            </a:pPr>
            <a:endParaRPr lang="fr-FR"/>
          </a:p>
        </c:txPr>
        <c:crossAx val="525767072"/>
        <c:crosses val="autoZero"/>
        <c:crossBetween val="between"/>
        <c:dispUnits>
          <c:builtInUnit val="millions"/>
          <c:dispUnitsLbl>
            <c:layout>
              <c:manualLayout>
                <c:xMode val="edge"/>
                <c:yMode val="edge"/>
                <c:x val="2.0717935699729642E-2"/>
                <c:y val="6.9340875161889109E-2"/>
              </c:manualLayout>
            </c:layout>
            <c:tx>
              <c:rich>
                <a:bodyPr rot="0" vert="horz"/>
                <a:lstStyle/>
                <a:p>
                  <a:pPr algn="ctr">
                    <a:defRPr sz="1200" b="1" i="0" u="none" strike="noStrike" baseline="0">
                      <a:solidFill>
                        <a:srgbClr val="000000"/>
                      </a:solidFill>
                      <a:latin typeface="Arial"/>
                      <a:ea typeface="Arial"/>
                      <a:cs typeface="Arial"/>
                    </a:defRPr>
                  </a:pPr>
                  <a:r>
                    <a:rPr lang="fr-FR"/>
                    <a:t>Millions €</a:t>
                  </a:r>
                </a:p>
              </c:rich>
            </c:tx>
            <c:spPr>
              <a:noFill/>
              <a:ln w="25400">
                <a:noFill/>
              </a:ln>
            </c:spPr>
          </c:dispUnitsLbl>
        </c:dispUnits>
      </c:valAx>
      <c:spPr>
        <a:solidFill>
          <a:srgbClr val="FFFFFF"/>
        </a:solidFill>
        <a:ln w="25400">
          <a:solidFill>
            <a:srgbClr val="C0C0C0"/>
          </a:solidFill>
          <a:prstDash val="solid"/>
        </a:ln>
      </c:spPr>
    </c:plotArea>
    <c:legend>
      <c:legendPos val="r"/>
      <c:layout>
        <c:manualLayout>
          <c:xMode val="edge"/>
          <c:yMode val="edge"/>
          <c:x val="0.85961257023298554"/>
          <c:y val="0.49748131071188034"/>
          <c:w val="0.13035019455252919"/>
          <c:h val="0.47037692465142905"/>
        </c:manualLayout>
      </c:layout>
      <c:overlay val="0"/>
      <c:spPr>
        <a:solidFill>
          <a:srgbClr val="FFFFFF"/>
        </a:solidFill>
        <a:ln w="3175">
          <a:solidFill>
            <a:srgbClr val="000000"/>
          </a:solidFill>
          <a:prstDash val="solid"/>
        </a:ln>
      </c:spPr>
      <c:txPr>
        <a:bodyPr/>
        <a:lstStyle/>
        <a:p>
          <a:pPr>
            <a:defRPr sz="1470" b="0" i="0" u="none" strike="noStrike" baseline="0">
              <a:solidFill>
                <a:srgbClr val="000000"/>
              </a:solidFill>
              <a:latin typeface="Arial"/>
              <a:ea typeface="Arial"/>
              <a:cs typeface="Arial"/>
            </a:defRPr>
          </a:pPr>
          <a:endParaRPr lang="fr-FR"/>
        </a:p>
      </c:txPr>
    </c:legend>
    <c:plotVisOnly val="1"/>
    <c:dispBlanksAs val="gap"/>
    <c:showDLblsOverMax val="0"/>
  </c:chart>
  <c:spPr>
    <a:gradFill>
      <a:gsLst>
        <a:gs pos="0">
          <a:schemeClr val="accent1">
            <a:lumMod val="5000"/>
            <a:lumOff val="95000"/>
          </a:schemeClr>
        </a:gs>
        <a:gs pos="74000">
          <a:schemeClr val="accent1">
            <a:lumMod val="45000"/>
            <a:lumOff val="55000"/>
          </a:schemeClr>
        </a:gs>
        <a:gs pos="83000">
          <a:schemeClr val="accent1">
            <a:lumMod val="45000"/>
            <a:lumOff val="55000"/>
          </a:schemeClr>
        </a:gs>
        <a:gs pos="100000">
          <a:schemeClr val="accent1">
            <a:lumMod val="30000"/>
            <a:lumOff val="70000"/>
          </a:schemeClr>
        </a:gs>
      </a:gsLst>
      <a:lin ang="5400000" scaled="1"/>
    </a:gradFill>
    <a:ln w="3175">
      <a:solidFill>
        <a:srgbClr val="000000"/>
      </a:solidFill>
      <a:prstDash val="solid"/>
    </a:ln>
  </c:spPr>
  <c:txPr>
    <a:bodyPr/>
    <a:lstStyle/>
    <a:p>
      <a:pPr>
        <a:defRPr sz="1200" b="0" i="0" u="none" strike="noStrike" baseline="0">
          <a:solidFill>
            <a:srgbClr val="000000"/>
          </a:solidFill>
          <a:latin typeface="Arial"/>
          <a:ea typeface="Arial"/>
          <a:cs typeface="Arial"/>
        </a:defRPr>
      </a:pPr>
      <a:endParaRPr lang="fr-FR"/>
    </a:p>
  </c:txPr>
  <c:printSettings>
    <c:headerFooter alignWithMargins="0"/>
    <c:pageMargins b="0.984251969" l="0.78740157499999996" r="0.78740157499999996" t="0.984251969" header="0.4921259845" footer="0.4921259845"/>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rot="0" spcFirstLastPara="1" vertOverflow="ellipsis" vert="horz" wrap="square" anchor="ctr" anchorCtr="1"/>
          <a:lstStyle/>
          <a:p>
            <a:pPr>
              <a:defRPr sz="2800" b="1" i="0" u="none" strike="noStrike" kern="1200" spc="0" baseline="0">
                <a:solidFill>
                  <a:srgbClr val="002060"/>
                </a:solidFill>
                <a:latin typeface="Arial" panose="020B0604020202020204" pitchFamily="34" charset="0"/>
                <a:ea typeface="+mn-ea"/>
                <a:cs typeface="Arial" panose="020B0604020202020204" pitchFamily="34" charset="0"/>
              </a:defRPr>
            </a:pPr>
            <a:r>
              <a:rPr lang="fr-FR" sz="2800" b="1">
                <a:solidFill>
                  <a:srgbClr val="002060"/>
                </a:solidFill>
                <a:latin typeface="Arial" panose="020B0604020202020204" pitchFamily="34" charset="0"/>
                <a:cs typeface="Arial" panose="020B0604020202020204" pitchFamily="34" charset="0"/>
              </a:rPr>
              <a:t>VAN*</a:t>
            </a:r>
            <a:r>
              <a:rPr lang="fr-FR" sz="2800" b="1" baseline="0">
                <a:solidFill>
                  <a:srgbClr val="002060"/>
                </a:solidFill>
                <a:latin typeface="Arial" panose="020B0604020202020204" pitchFamily="34" charset="0"/>
                <a:cs typeface="Arial" panose="020B0604020202020204" pitchFamily="34" charset="0"/>
              </a:rPr>
              <a:t> cumulées (en millions d'€ TTC)</a:t>
            </a:r>
            <a:endParaRPr lang="fr-FR" sz="2800" b="1">
              <a:solidFill>
                <a:srgbClr val="002060"/>
              </a:solidFill>
              <a:latin typeface="Arial" panose="020B0604020202020204" pitchFamily="34" charset="0"/>
              <a:cs typeface="Arial" panose="020B0604020202020204" pitchFamily="34" charset="0"/>
            </a:endParaRPr>
          </a:p>
        </c:rich>
      </c:tx>
      <c:layout>
        <c:manualLayout>
          <c:xMode val="edge"/>
          <c:yMode val="edge"/>
          <c:x val="0.4274623685208172"/>
          <c:y val="3.2412098134645469E-2"/>
        </c:manualLayout>
      </c:layout>
      <c:overlay val="0"/>
      <c:spPr>
        <a:noFill/>
        <a:ln>
          <a:noFill/>
        </a:ln>
        <a:effectLst/>
      </c:spPr>
      <c:txPr>
        <a:bodyPr rot="0" spcFirstLastPara="1" vertOverflow="ellipsis" vert="horz" wrap="square" anchor="ctr" anchorCtr="1"/>
        <a:lstStyle/>
        <a:p>
          <a:pPr>
            <a:defRPr sz="2800" b="1" i="0" u="none" strike="noStrike" kern="1200" spc="0" baseline="0">
              <a:solidFill>
                <a:srgbClr val="002060"/>
              </a:solidFill>
              <a:latin typeface="Arial" panose="020B0604020202020204" pitchFamily="34" charset="0"/>
              <a:ea typeface="+mn-ea"/>
              <a:cs typeface="Arial" panose="020B0604020202020204" pitchFamily="34" charset="0"/>
            </a:defRPr>
          </a:pPr>
          <a:endParaRPr lang="fr-FR"/>
        </a:p>
      </c:txPr>
    </c:title>
    <c:autoTitleDeleted val="0"/>
    <c:plotArea>
      <c:layout>
        <c:manualLayout>
          <c:layoutTarget val="inner"/>
          <c:xMode val="edge"/>
          <c:yMode val="edge"/>
          <c:x val="3.4624402756164595E-2"/>
          <c:y val="0.11583900466285375"/>
          <c:w val="0.78389423815037607"/>
          <c:h val="0.82814494708194564"/>
        </c:manualLayout>
      </c:layout>
      <c:lineChart>
        <c:grouping val="standard"/>
        <c:varyColors val="0"/>
        <c:ser>
          <c:idx val="1"/>
          <c:order val="0"/>
          <c:tx>
            <c:strRef>
              <c:f>'Synthèse globale CF-VAN'!$AY$107</c:f>
              <c:strCache>
                <c:ptCount val="1"/>
                <c:pt idx="0">
                  <c:v>SCENARIO 0, dit de REFERENCE : 
Travaux énergétiques sur le bâtiment de la faculté de médecine au Kremlin Bicêtre, en site occupé, et prise à bail pour relogement des effectifs de première année de médecine issus de Châtenay-Malabry + quelques administra</c:v>
                </c:pt>
              </c:strCache>
            </c:strRef>
          </c:tx>
          <c:spPr>
            <a:ln w="12700" cap="rnd">
              <a:solidFill>
                <a:srgbClr val="996633"/>
              </a:solidFill>
              <a:round/>
            </a:ln>
            <a:effectLst/>
          </c:spPr>
          <c:marker>
            <c:symbol val="circle"/>
            <c:size val="8"/>
            <c:spPr>
              <a:solidFill>
                <a:srgbClr val="996633"/>
              </a:solidFill>
              <a:ln w="9525">
                <a:solidFill>
                  <a:srgbClr val="996633"/>
                </a:solidFill>
              </a:ln>
              <a:effectLst/>
            </c:spPr>
          </c:marker>
          <c:dLbls>
            <c:dLbl>
              <c:idx val="24"/>
              <c:showLegendKey val="1"/>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0-26C4-49D6-8A04-359946E1378D}"/>
                </c:ext>
              </c:extLst>
            </c:dLbl>
            <c:dLbl>
              <c:idx val="25"/>
              <c:layout>
                <c:manualLayout>
                  <c:x val="9.524086188993551E-3"/>
                  <c:y val="0"/>
                </c:manualLayout>
              </c:layout>
              <c:showLegendKey val="1"/>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0-1E74-4737-8A6B-59164F386C7A}"/>
                </c:ext>
              </c:extLst>
            </c:dLbl>
            <c:dLbl>
              <c:idx val="27"/>
              <c:showLegendKey val="1"/>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1E74-4737-8A6B-59164F386C7A}"/>
                </c:ext>
              </c:extLst>
            </c:dLbl>
            <c:numFmt formatCode="#,##0.0" sourceLinked="0"/>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Arial" panose="020B0604020202020204" pitchFamily="34" charset="0"/>
                    <a:ea typeface="+mn-ea"/>
                    <a:cs typeface="Arial" panose="020B0604020202020204" pitchFamily="34" charset="0"/>
                  </a:defRPr>
                </a:pPr>
                <a:endParaRPr lang="fr-FR"/>
              </a:p>
            </c:txPr>
            <c:showLegendKey val="1"/>
            <c:showVal val="0"/>
            <c:showCatName val="0"/>
            <c:showSerName val="0"/>
            <c:showPercent val="0"/>
            <c:showBubbleSize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'Synthèse globale CF-VAN'!$BB$106:$BZ$106</c:f>
              <c:numCache>
                <c:formatCode>General</c:formatCode>
                <c:ptCount val="25"/>
                <c:pt idx="0">
                  <c:v>2021</c:v>
                </c:pt>
                <c:pt idx="1">
                  <c:v>2022</c:v>
                </c:pt>
                <c:pt idx="2">
                  <c:v>2023</c:v>
                </c:pt>
                <c:pt idx="3">
                  <c:v>2024</c:v>
                </c:pt>
                <c:pt idx="4">
                  <c:v>2025</c:v>
                </c:pt>
                <c:pt idx="5">
                  <c:v>2026</c:v>
                </c:pt>
                <c:pt idx="6">
                  <c:v>2027</c:v>
                </c:pt>
                <c:pt idx="7">
                  <c:v>2028</c:v>
                </c:pt>
                <c:pt idx="8">
                  <c:v>2029</c:v>
                </c:pt>
                <c:pt idx="9">
                  <c:v>2030</c:v>
                </c:pt>
                <c:pt idx="10">
                  <c:v>2031</c:v>
                </c:pt>
                <c:pt idx="11">
                  <c:v>2032</c:v>
                </c:pt>
                <c:pt idx="12">
                  <c:v>2033</c:v>
                </c:pt>
                <c:pt idx="13">
                  <c:v>2034</c:v>
                </c:pt>
                <c:pt idx="14">
                  <c:v>2035</c:v>
                </c:pt>
                <c:pt idx="15">
                  <c:v>2036</c:v>
                </c:pt>
                <c:pt idx="16">
                  <c:v>2037</c:v>
                </c:pt>
                <c:pt idx="17">
                  <c:v>2038</c:v>
                </c:pt>
                <c:pt idx="18">
                  <c:v>2039</c:v>
                </c:pt>
                <c:pt idx="19">
                  <c:v>2040</c:v>
                </c:pt>
                <c:pt idx="20">
                  <c:v>2041</c:v>
                </c:pt>
                <c:pt idx="21">
                  <c:v>2042</c:v>
                </c:pt>
                <c:pt idx="22">
                  <c:v>2043</c:v>
                </c:pt>
                <c:pt idx="23">
                  <c:v>2044</c:v>
                </c:pt>
                <c:pt idx="24">
                  <c:v>2045</c:v>
                </c:pt>
              </c:numCache>
            </c:numRef>
          </c:cat>
          <c:val>
            <c:numRef>
              <c:f>'Synthèse globale CF-VAN'!$BB$108:$BZ$108</c:f>
              <c:numCache>
                <c:formatCode>General</c:formatCode>
                <c:ptCount val="25"/>
                <c:pt idx="0">
                  <c:v>0</c:v>
                </c:pt>
                <c:pt idx="1">
                  <c:v>-4460732.5715686278</c:v>
                </c:pt>
                <c:pt idx="2">
                  <c:v>-6975246.058328528</c:v>
                </c:pt>
                <c:pt idx="3">
                  <c:v>-9484252.5150828827</c:v>
                </c:pt>
                <c:pt idx="4">
                  <c:v>-11987806.652439598</c:v>
                </c:pt>
                <c:pt idx="5">
                  <c:v>-13860962.369378839</c:v>
                </c:pt>
                <c:pt idx="6">
                  <c:v>-15728772.767887255</c:v>
                </c:pt>
                <c:pt idx="7">
                  <c:v>-17591290.167311534</c:v>
                </c:pt>
                <c:pt idx="8">
                  <c:v>-19448566.11843675</c:v>
                </c:pt>
                <c:pt idx="9">
                  <c:v>-21300651.417294897</c:v>
                </c:pt>
                <c:pt idx="10">
                  <c:v>-23147596.118708827</c:v>
                </c:pt>
                <c:pt idx="11">
                  <c:v>-24989449.549576793</c:v>
                </c:pt>
                <c:pt idx="12">
                  <c:v>-26826260.321902622</c:v>
                </c:pt>
                <c:pt idx="13">
                  <c:v>-28658076.345576491</c:v>
                </c:pt>
                <c:pt idx="14">
                  <c:v>-30484944.840911154</c:v>
                </c:pt>
                <c:pt idx="15">
                  <c:v>-32306912.35093841</c:v>
                </c:pt>
                <c:pt idx="16">
                  <c:v>-34124024.753470451</c:v>
                </c:pt>
                <c:pt idx="17">
                  <c:v>-35936327.272930697</c:v>
                </c:pt>
                <c:pt idx="18">
                  <c:v>-37743864.491958588</c:v>
                </c:pt>
                <c:pt idx="19">
                  <c:v>-39546680.362792768</c:v>
                </c:pt>
                <c:pt idx="20">
                  <c:v>-41344818.218436919</c:v>
                </c:pt>
                <c:pt idx="21">
                  <c:v>-43138320.783612557</c:v>
                </c:pt>
                <c:pt idx="22">
                  <c:v>-44927230.185502864</c:v>
                </c:pt>
                <c:pt idx="23">
                  <c:v>-46711587.964291677</c:v>
                </c:pt>
                <c:pt idx="24">
                  <c:v>-48491435.083501577</c:v>
                </c:pt>
              </c:numCache>
            </c:numRef>
          </c:val>
          <c:smooth val="0"/>
          <c:extLst>
            <c:ext xmlns:c16="http://schemas.microsoft.com/office/drawing/2014/chart" uri="{C3380CC4-5D6E-409C-BE32-E72D297353CC}">
              <c16:uniqueId val="{00000002-1E74-4737-8A6B-59164F386C7A}"/>
            </c:ext>
          </c:extLst>
        </c:ser>
        <c:ser>
          <c:idx val="3"/>
          <c:order val="1"/>
          <c:tx>
            <c:strRef>
              <c:f>'Synthèse globale CF-VAN'!$AY$109</c:f>
              <c:strCache>
                <c:ptCount val="1"/>
                <c:pt idx="0">
                  <c:v>SCENARIO 1 : 
Projet de réhabilitation du bâtiment de la faculté de médecine au Kremlin Bicêtre, en site occupé</c:v>
                </c:pt>
              </c:strCache>
            </c:strRef>
          </c:tx>
          <c:spPr>
            <a:ln w="12700" cap="rnd">
              <a:solidFill>
                <a:srgbClr val="00B050"/>
              </a:solidFill>
              <a:round/>
            </a:ln>
            <a:effectLst/>
          </c:spPr>
          <c:marker>
            <c:symbol val="triangle"/>
            <c:size val="8"/>
            <c:spPr>
              <a:solidFill>
                <a:srgbClr val="00B050"/>
              </a:solidFill>
              <a:ln w="9525">
                <a:solidFill>
                  <a:srgbClr val="00B050"/>
                </a:solidFill>
              </a:ln>
              <a:effectLst/>
            </c:spPr>
          </c:marker>
          <c:dLbls>
            <c:dLbl>
              <c:idx val="24"/>
              <c:showLegendKey val="1"/>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26C4-49D6-8A04-359946E1378D}"/>
                </c:ext>
              </c:extLst>
            </c:dLbl>
            <c:dLbl>
              <c:idx val="25"/>
              <c:layout>
                <c:manualLayout>
                  <c:x val="1.0526621577308661E-2"/>
                  <c:y val="1.9911506679408985E-3"/>
                </c:manualLayout>
              </c:layout>
              <c:showLegendKey val="1"/>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1E74-4737-8A6B-59164F386C7A}"/>
                </c:ext>
              </c:extLst>
            </c:dLbl>
            <c:dLbl>
              <c:idx val="27"/>
              <c:layout>
                <c:manualLayout>
                  <c:x val="-4.9632316374986925E-4"/>
                  <c:y val="-5.4637255973158825E-3"/>
                </c:manualLayout>
              </c:layout>
              <c:showLegendKey val="1"/>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4-1E74-4737-8A6B-59164F386C7A}"/>
                </c:ext>
              </c:extLst>
            </c:dLbl>
            <c:numFmt formatCode="#,##0.0" sourceLinked="0"/>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Arial" panose="020B0604020202020204" pitchFamily="34" charset="0"/>
                    <a:ea typeface="+mn-ea"/>
                    <a:cs typeface="Arial" panose="020B0604020202020204" pitchFamily="34" charset="0"/>
                  </a:defRPr>
                </a:pPr>
                <a:endParaRPr lang="fr-FR"/>
              </a:p>
            </c:txPr>
            <c:showLegendKey val="1"/>
            <c:showVal val="0"/>
            <c:showCatName val="0"/>
            <c:showSerName val="0"/>
            <c:showPercent val="0"/>
            <c:showBubbleSize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'Synthèse globale CF-VAN'!$BB$106:$BZ$106</c:f>
              <c:numCache>
                <c:formatCode>General</c:formatCode>
                <c:ptCount val="25"/>
                <c:pt idx="0">
                  <c:v>2021</c:v>
                </c:pt>
                <c:pt idx="1">
                  <c:v>2022</c:v>
                </c:pt>
                <c:pt idx="2">
                  <c:v>2023</c:v>
                </c:pt>
                <c:pt idx="3">
                  <c:v>2024</c:v>
                </c:pt>
                <c:pt idx="4">
                  <c:v>2025</c:v>
                </c:pt>
                <c:pt idx="5">
                  <c:v>2026</c:v>
                </c:pt>
                <c:pt idx="6">
                  <c:v>2027</c:v>
                </c:pt>
                <c:pt idx="7">
                  <c:v>2028</c:v>
                </c:pt>
                <c:pt idx="8">
                  <c:v>2029</c:v>
                </c:pt>
                <c:pt idx="9">
                  <c:v>2030</c:v>
                </c:pt>
                <c:pt idx="10">
                  <c:v>2031</c:v>
                </c:pt>
                <c:pt idx="11">
                  <c:v>2032</c:v>
                </c:pt>
                <c:pt idx="12">
                  <c:v>2033</c:v>
                </c:pt>
                <c:pt idx="13">
                  <c:v>2034</c:v>
                </c:pt>
                <c:pt idx="14">
                  <c:v>2035</c:v>
                </c:pt>
                <c:pt idx="15">
                  <c:v>2036</c:v>
                </c:pt>
                <c:pt idx="16">
                  <c:v>2037</c:v>
                </c:pt>
                <c:pt idx="17">
                  <c:v>2038</c:v>
                </c:pt>
                <c:pt idx="18">
                  <c:v>2039</c:v>
                </c:pt>
                <c:pt idx="19">
                  <c:v>2040</c:v>
                </c:pt>
                <c:pt idx="20">
                  <c:v>2041</c:v>
                </c:pt>
                <c:pt idx="21">
                  <c:v>2042</c:v>
                </c:pt>
                <c:pt idx="22">
                  <c:v>2043</c:v>
                </c:pt>
                <c:pt idx="23">
                  <c:v>2044</c:v>
                </c:pt>
                <c:pt idx="24">
                  <c:v>2045</c:v>
                </c:pt>
              </c:numCache>
            </c:numRef>
          </c:cat>
          <c:val>
            <c:numRef>
              <c:f>'Synthèse globale CF-VAN'!$BB$110:$BZ$110</c:f>
              <c:numCache>
                <c:formatCode>General</c:formatCode>
                <c:ptCount val="25"/>
                <c:pt idx="0">
                  <c:v>0</c:v>
                </c:pt>
                <c:pt idx="1">
                  <c:v>-3196635</c:v>
                </c:pt>
                <c:pt idx="2">
                  <c:v>-6393270</c:v>
                </c:pt>
                <c:pt idx="3">
                  <c:v>-9589905</c:v>
                </c:pt>
                <c:pt idx="4">
                  <c:v>-12786540</c:v>
                </c:pt>
                <c:pt idx="5">
                  <c:v>-15983175</c:v>
                </c:pt>
                <c:pt idx="6">
                  <c:v>-20159139.108439848</c:v>
                </c:pt>
                <c:pt idx="7">
                  <c:v>-21072020.12630124</c:v>
                </c:pt>
                <c:pt idx="8">
                  <c:v>-21983194.163420253</c:v>
                </c:pt>
                <c:pt idx="9">
                  <c:v>-22892694.690007519</c:v>
                </c:pt>
                <c:pt idx="10">
                  <c:v>-23800554.519995034</c:v>
                </c:pt>
                <c:pt idx="11">
                  <c:v>-24706805.823904362</c:v>
                </c:pt>
                <c:pt idx="12">
                  <c:v>-25611480.141462527</c:v>
                </c:pt>
                <c:pt idx="13">
                  <c:v>-26514608.393970534</c:v>
                </c:pt>
                <c:pt idx="14">
                  <c:v>-27416220.896429364</c:v>
                </c:pt>
                <c:pt idx="15">
                  <c:v>-28316347.369428217</c:v>
                </c:pt>
                <c:pt idx="16">
                  <c:v>-29215016.95079964</c:v>
                </c:pt>
                <c:pt idx="17">
                  <c:v>-30112258.207046133</c:v>
                </c:pt>
                <c:pt idx="18">
                  <c:v>-31008099.144542694</c:v>
                </c:pt>
                <c:pt idx="19">
                  <c:v>-31902567.220519718</c:v>
                </c:pt>
                <c:pt idx="20">
                  <c:v>-32795689.353830524</c:v>
                </c:pt>
                <c:pt idx="21">
                  <c:v>-33687491.935507782</c:v>
                </c:pt>
                <c:pt idx="22">
                  <c:v>-34578000.839112937</c:v>
                </c:pt>
                <c:pt idx="23">
                  <c:v>-35467241.4308827</c:v>
                </c:pt>
                <c:pt idx="24">
                  <c:v>-36355238.579676583</c:v>
                </c:pt>
              </c:numCache>
            </c:numRef>
          </c:val>
          <c:smooth val="0"/>
          <c:extLst>
            <c:ext xmlns:c16="http://schemas.microsoft.com/office/drawing/2014/chart" uri="{C3380CC4-5D6E-409C-BE32-E72D297353CC}">
              <c16:uniqueId val="{00000005-1E74-4737-8A6B-59164F386C7A}"/>
            </c:ext>
          </c:extLst>
        </c:ser>
        <c:ser>
          <c:idx val="6"/>
          <c:order val="2"/>
          <c:tx>
            <c:strRef>
              <c:f>'Synthèse globale CF-VAN'!$AY$111</c:f>
              <c:strCache>
                <c:ptCount val="1"/>
                <c:pt idx="0">
                  <c:v>0</c:v>
                </c:pt>
              </c:strCache>
            </c:strRef>
          </c:tx>
          <c:spPr>
            <a:ln w="12700" cap="rnd">
              <a:solidFill>
                <a:srgbClr val="D89FFF"/>
              </a:solidFill>
              <a:round/>
            </a:ln>
            <a:effectLst/>
          </c:spPr>
          <c:marker>
            <c:symbol val="diamond"/>
            <c:size val="8"/>
            <c:spPr>
              <a:solidFill>
                <a:srgbClr val="D89FFF"/>
              </a:solidFill>
              <a:ln w="9525">
                <a:solidFill>
                  <a:srgbClr val="D89FFF"/>
                </a:solidFill>
              </a:ln>
              <a:effectLst/>
            </c:spPr>
          </c:marker>
          <c:dLbls>
            <c:dLbl>
              <c:idx val="24"/>
              <c:showLegendKey val="1"/>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26C4-49D6-8A04-359946E1378D}"/>
                </c:ext>
              </c:extLst>
            </c:dLbl>
            <c:dLbl>
              <c:idx val="25"/>
              <c:layout>
                <c:manualLayout>
                  <c:x val="8.5215508006784395E-3"/>
                  <c:y val="8.9601780057340444E-3"/>
                </c:manualLayout>
              </c:layout>
              <c:showLegendKey val="1"/>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6-1E74-4737-8A6B-59164F386C7A}"/>
                </c:ext>
              </c:extLst>
            </c:dLbl>
            <c:dLbl>
              <c:idx val="27"/>
              <c:layout>
                <c:manualLayout>
                  <c:x val="-4.8967946785715441E-5"/>
                  <c:y val="-2.6974726804865831E-2"/>
                </c:manualLayout>
              </c:layout>
              <c:showLegendKey val="1"/>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7-1E74-4737-8A6B-59164F386C7A}"/>
                </c:ext>
              </c:extLst>
            </c:dLbl>
            <c:numFmt formatCode="#,##0.0" sourceLinked="0"/>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Arial" panose="020B0604020202020204" pitchFamily="34" charset="0"/>
                    <a:ea typeface="+mn-ea"/>
                    <a:cs typeface="Arial" panose="020B0604020202020204" pitchFamily="34" charset="0"/>
                  </a:defRPr>
                </a:pPr>
                <a:endParaRPr lang="fr-FR"/>
              </a:p>
            </c:txPr>
            <c:showLegendKey val="1"/>
            <c:showVal val="0"/>
            <c:showCatName val="0"/>
            <c:showSerName val="0"/>
            <c:showPercent val="0"/>
            <c:showBubbleSize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'Synthèse globale CF-VAN'!$BB$106:$BZ$106</c:f>
              <c:numCache>
                <c:formatCode>General</c:formatCode>
                <c:ptCount val="25"/>
                <c:pt idx="0">
                  <c:v>2021</c:v>
                </c:pt>
                <c:pt idx="1">
                  <c:v>2022</c:v>
                </c:pt>
                <c:pt idx="2">
                  <c:v>2023</c:v>
                </c:pt>
                <c:pt idx="3">
                  <c:v>2024</c:v>
                </c:pt>
                <c:pt idx="4">
                  <c:v>2025</c:v>
                </c:pt>
                <c:pt idx="5">
                  <c:v>2026</c:v>
                </c:pt>
                <c:pt idx="6">
                  <c:v>2027</c:v>
                </c:pt>
                <c:pt idx="7">
                  <c:v>2028</c:v>
                </c:pt>
                <c:pt idx="8">
                  <c:v>2029</c:v>
                </c:pt>
                <c:pt idx="9">
                  <c:v>2030</c:v>
                </c:pt>
                <c:pt idx="10">
                  <c:v>2031</c:v>
                </c:pt>
                <c:pt idx="11">
                  <c:v>2032</c:v>
                </c:pt>
                <c:pt idx="12">
                  <c:v>2033</c:v>
                </c:pt>
                <c:pt idx="13">
                  <c:v>2034</c:v>
                </c:pt>
                <c:pt idx="14">
                  <c:v>2035</c:v>
                </c:pt>
                <c:pt idx="15">
                  <c:v>2036</c:v>
                </c:pt>
                <c:pt idx="16">
                  <c:v>2037</c:v>
                </c:pt>
                <c:pt idx="17">
                  <c:v>2038</c:v>
                </c:pt>
                <c:pt idx="18">
                  <c:v>2039</c:v>
                </c:pt>
                <c:pt idx="19">
                  <c:v>2040</c:v>
                </c:pt>
                <c:pt idx="20">
                  <c:v>2041</c:v>
                </c:pt>
                <c:pt idx="21">
                  <c:v>2042</c:v>
                </c:pt>
                <c:pt idx="22">
                  <c:v>2043</c:v>
                </c:pt>
                <c:pt idx="23">
                  <c:v>2044</c:v>
                </c:pt>
                <c:pt idx="24">
                  <c:v>2045</c:v>
                </c:pt>
              </c:numCache>
            </c:numRef>
          </c:cat>
          <c:val>
            <c:numRef>
              <c:f>'Synthèse globale CF-VAN'!$BB$112:$BZ$112</c:f>
              <c:numCache>
                <c:formatCode>General</c:formatCode>
                <c:ptCount val="25"/>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numCache>
            </c:numRef>
          </c:val>
          <c:smooth val="0"/>
          <c:extLst>
            <c:ext xmlns:c16="http://schemas.microsoft.com/office/drawing/2014/chart" uri="{C3380CC4-5D6E-409C-BE32-E72D297353CC}">
              <c16:uniqueId val="{00000008-1E74-4737-8A6B-59164F386C7A}"/>
            </c:ext>
          </c:extLst>
        </c:ser>
        <c:ser>
          <c:idx val="8"/>
          <c:order val="3"/>
          <c:tx>
            <c:strRef>
              <c:f>'Synthèse globale CF-VAN'!$AY$113</c:f>
              <c:strCache>
                <c:ptCount val="1"/>
                <c:pt idx="0">
                  <c:v>0</c:v>
                </c:pt>
              </c:strCache>
            </c:strRef>
          </c:tx>
          <c:spPr>
            <a:ln w="12700" cap="rnd">
              <a:solidFill>
                <a:srgbClr val="FFC000"/>
              </a:solidFill>
              <a:round/>
            </a:ln>
            <a:effectLst/>
          </c:spPr>
          <c:marker>
            <c:symbol val="square"/>
            <c:size val="8"/>
            <c:spPr>
              <a:solidFill>
                <a:srgbClr val="FFC000"/>
              </a:solidFill>
              <a:ln w="9525">
                <a:solidFill>
                  <a:srgbClr val="FFC000"/>
                </a:solidFill>
              </a:ln>
              <a:effectLst/>
            </c:spPr>
          </c:marker>
          <c:dLbls>
            <c:dLbl>
              <c:idx val="24"/>
              <c:showLegendKey val="1"/>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26C4-49D6-8A04-359946E1378D}"/>
                </c:ext>
              </c:extLst>
            </c:dLbl>
            <c:dLbl>
              <c:idx val="25"/>
              <c:layout>
                <c:manualLayout>
                  <c:x val="8.0202831065208854E-3"/>
                  <c:y val="-7.3008014429686909E-17"/>
                </c:manualLayout>
              </c:layout>
              <c:showLegendKey val="1"/>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9-1E74-4737-8A6B-59164F386C7A}"/>
                </c:ext>
              </c:extLst>
            </c:dLbl>
            <c:dLbl>
              <c:idx val="27"/>
              <c:layout>
                <c:manualLayout>
                  <c:x val="0"/>
                  <c:y val="4.8419763444862741E-3"/>
                </c:manualLayout>
              </c:layout>
              <c:showLegendKey val="1"/>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A-1E74-4737-8A6B-59164F386C7A}"/>
                </c:ext>
              </c:extLst>
            </c:dLbl>
            <c:numFmt formatCode="#,##0.0" sourceLinked="0"/>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Arial" panose="020B0604020202020204" pitchFamily="34" charset="0"/>
                    <a:ea typeface="+mn-ea"/>
                    <a:cs typeface="Arial" panose="020B0604020202020204" pitchFamily="34" charset="0"/>
                  </a:defRPr>
                </a:pPr>
                <a:endParaRPr lang="fr-FR"/>
              </a:p>
            </c:txPr>
            <c:showLegendKey val="1"/>
            <c:showVal val="0"/>
            <c:showCatName val="0"/>
            <c:showSerName val="0"/>
            <c:showPercent val="0"/>
            <c:showBubbleSize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'Synthèse globale CF-VAN'!$BB$106:$BZ$106</c:f>
              <c:numCache>
                <c:formatCode>General</c:formatCode>
                <c:ptCount val="25"/>
                <c:pt idx="0">
                  <c:v>2021</c:v>
                </c:pt>
                <c:pt idx="1">
                  <c:v>2022</c:v>
                </c:pt>
                <c:pt idx="2">
                  <c:v>2023</c:v>
                </c:pt>
                <c:pt idx="3">
                  <c:v>2024</c:v>
                </c:pt>
                <c:pt idx="4">
                  <c:v>2025</c:v>
                </c:pt>
                <c:pt idx="5">
                  <c:v>2026</c:v>
                </c:pt>
                <c:pt idx="6">
                  <c:v>2027</c:v>
                </c:pt>
                <c:pt idx="7">
                  <c:v>2028</c:v>
                </c:pt>
                <c:pt idx="8">
                  <c:v>2029</c:v>
                </c:pt>
                <c:pt idx="9">
                  <c:v>2030</c:v>
                </c:pt>
                <c:pt idx="10">
                  <c:v>2031</c:v>
                </c:pt>
                <c:pt idx="11">
                  <c:v>2032</c:v>
                </c:pt>
                <c:pt idx="12">
                  <c:v>2033</c:v>
                </c:pt>
                <c:pt idx="13">
                  <c:v>2034</c:v>
                </c:pt>
                <c:pt idx="14">
                  <c:v>2035</c:v>
                </c:pt>
                <c:pt idx="15">
                  <c:v>2036</c:v>
                </c:pt>
                <c:pt idx="16">
                  <c:v>2037</c:v>
                </c:pt>
                <c:pt idx="17">
                  <c:v>2038</c:v>
                </c:pt>
                <c:pt idx="18">
                  <c:v>2039</c:v>
                </c:pt>
                <c:pt idx="19">
                  <c:v>2040</c:v>
                </c:pt>
                <c:pt idx="20">
                  <c:v>2041</c:v>
                </c:pt>
                <c:pt idx="21">
                  <c:v>2042</c:v>
                </c:pt>
                <c:pt idx="22">
                  <c:v>2043</c:v>
                </c:pt>
                <c:pt idx="23">
                  <c:v>2044</c:v>
                </c:pt>
                <c:pt idx="24">
                  <c:v>2045</c:v>
                </c:pt>
              </c:numCache>
            </c:numRef>
          </c:cat>
          <c:val>
            <c:numRef>
              <c:f>'Synthèse globale CF-VAN'!$BB$114:$BZ$114</c:f>
              <c:numCache>
                <c:formatCode>General</c:formatCode>
                <c:ptCount val="25"/>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numCache>
            </c:numRef>
          </c:val>
          <c:smooth val="0"/>
          <c:extLst>
            <c:ext xmlns:c16="http://schemas.microsoft.com/office/drawing/2014/chart" uri="{C3380CC4-5D6E-409C-BE32-E72D297353CC}">
              <c16:uniqueId val="{0000000B-1E74-4737-8A6B-59164F386C7A}"/>
            </c:ext>
          </c:extLst>
        </c:ser>
        <c:ser>
          <c:idx val="10"/>
          <c:order val="4"/>
          <c:tx>
            <c:strRef>
              <c:f>'Synthèse globale CF-VAN'!$AY$115</c:f>
              <c:strCache>
                <c:ptCount val="1"/>
                <c:pt idx="0">
                  <c:v>0</c:v>
                </c:pt>
              </c:strCache>
            </c:strRef>
          </c:tx>
          <c:spPr>
            <a:ln w="12700" cap="rnd">
              <a:solidFill>
                <a:schemeClr val="tx2">
                  <a:lumMod val="60000"/>
                  <a:lumOff val="40000"/>
                </a:schemeClr>
              </a:solidFill>
              <a:round/>
            </a:ln>
            <a:effectLst/>
          </c:spPr>
          <c:marker>
            <c:symbol val="triangle"/>
            <c:size val="8"/>
            <c:spPr>
              <a:solidFill>
                <a:schemeClr val="tx2">
                  <a:lumMod val="60000"/>
                  <a:lumOff val="40000"/>
                </a:schemeClr>
              </a:solidFill>
              <a:ln w="9525">
                <a:solidFill>
                  <a:schemeClr val="tx2">
                    <a:lumMod val="60000"/>
                    <a:lumOff val="40000"/>
                  </a:schemeClr>
                </a:solidFill>
              </a:ln>
              <a:effectLst/>
            </c:spPr>
          </c:marker>
          <c:dLbls>
            <c:dLbl>
              <c:idx val="24"/>
              <c:showLegendKey val="1"/>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4-26C4-49D6-8A04-359946E1378D}"/>
                </c:ext>
              </c:extLst>
            </c:dLbl>
            <c:dLbl>
              <c:idx val="25"/>
              <c:layout>
                <c:manualLayout>
                  <c:x val="9.524086188993551E-3"/>
                  <c:y val="-7.3008014429686909E-17"/>
                </c:manualLayout>
              </c:layout>
              <c:showLegendKey val="1"/>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C-1E74-4737-8A6B-59164F386C7A}"/>
                </c:ext>
              </c:extLst>
            </c:dLbl>
            <c:dLbl>
              <c:idx val="27"/>
              <c:layout>
                <c:manualLayout>
                  <c:x val="0"/>
                  <c:y val="1.3493959859188227E-2"/>
                </c:manualLayout>
              </c:layout>
              <c:showLegendKey val="1"/>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D-1E74-4737-8A6B-59164F386C7A}"/>
                </c:ext>
              </c:extLst>
            </c:dLbl>
            <c:numFmt formatCode="#,##0.0" sourceLinked="0"/>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Arial" panose="020B0604020202020204" pitchFamily="34" charset="0"/>
                    <a:ea typeface="+mn-ea"/>
                    <a:cs typeface="Arial" panose="020B0604020202020204" pitchFamily="34" charset="0"/>
                  </a:defRPr>
                </a:pPr>
                <a:endParaRPr lang="fr-FR"/>
              </a:p>
            </c:txPr>
            <c:showLegendKey val="1"/>
            <c:showVal val="0"/>
            <c:showCatName val="0"/>
            <c:showSerName val="0"/>
            <c:showPercent val="0"/>
            <c:showBubbleSize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'Synthèse globale CF-VAN'!$BB$106:$BZ$106</c:f>
              <c:numCache>
                <c:formatCode>General</c:formatCode>
                <c:ptCount val="25"/>
                <c:pt idx="0">
                  <c:v>2021</c:v>
                </c:pt>
                <c:pt idx="1">
                  <c:v>2022</c:v>
                </c:pt>
                <c:pt idx="2">
                  <c:v>2023</c:v>
                </c:pt>
                <c:pt idx="3">
                  <c:v>2024</c:v>
                </c:pt>
                <c:pt idx="4">
                  <c:v>2025</c:v>
                </c:pt>
                <c:pt idx="5">
                  <c:v>2026</c:v>
                </c:pt>
                <c:pt idx="6">
                  <c:v>2027</c:v>
                </c:pt>
                <c:pt idx="7">
                  <c:v>2028</c:v>
                </c:pt>
                <c:pt idx="8">
                  <c:v>2029</c:v>
                </c:pt>
                <c:pt idx="9">
                  <c:v>2030</c:v>
                </c:pt>
                <c:pt idx="10">
                  <c:v>2031</c:v>
                </c:pt>
                <c:pt idx="11">
                  <c:v>2032</c:v>
                </c:pt>
                <c:pt idx="12">
                  <c:v>2033</c:v>
                </c:pt>
                <c:pt idx="13">
                  <c:v>2034</c:v>
                </c:pt>
                <c:pt idx="14">
                  <c:v>2035</c:v>
                </c:pt>
                <c:pt idx="15">
                  <c:v>2036</c:v>
                </c:pt>
                <c:pt idx="16">
                  <c:v>2037</c:v>
                </c:pt>
                <c:pt idx="17">
                  <c:v>2038</c:v>
                </c:pt>
                <c:pt idx="18">
                  <c:v>2039</c:v>
                </c:pt>
                <c:pt idx="19">
                  <c:v>2040</c:v>
                </c:pt>
                <c:pt idx="20">
                  <c:v>2041</c:v>
                </c:pt>
                <c:pt idx="21">
                  <c:v>2042</c:v>
                </c:pt>
                <c:pt idx="22">
                  <c:v>2043</c:v>
                </c:pt>
                <c:pt idx="23">
                  <c:v>2044</c:v>
                </c:pt>
                <c:pt idx="24">
                  <c:v>2045</c:v>
                </c:pt>
              </c:numCache>
            </c:numRef>
          </c:cat>
          <c:val>
            <c:numRef>
              <c:f>'Synthèse globale CF-VAN'!$BB$116:$BZ$116</c:f>
              <c:numCache>
                <c:formatCode>General</c:formatCode>
                <c:ptCount val="25"/>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numCache>
            </c:numRef>
          </c:val>
          <c:smooth val="0"/>
          <c:extLst>
            <c:ext xmlns:c16="http://schemas.microsoft.com/office/drawing/2014/chart" uri="{C3380CC4-5D6E-409C-BE32-E72D297353CC}">
              <c16:uniqueId val="{0000000E-1E74-4737-8A6B-59164F386C7A}"/>
            </c:ext>
          </c:extLst>
        </c:ser>
        <c:dLbls>
          <c:showLegendKey val="0"/>
          <c:showVal val="0"/>
          <c:showCatName val="0"/>
          <c:showSerName val="0"/>
          <c:showPercent val="0"/>
          <c:showBubbleSize val="0"/>
        </c:dLbls>
        <c:marker val="1"/>
        <c:smooth val="0"/>
        <c:axId val="525765504"/>
        <c:axId val="525765896"/>
      </c:lineChart>
      <c:catAx>
        <c:axId val="525765504"/>
        <c:scaling>
          <c:orientation val="minMax"/>
        </c:scaling>
        <c:delete val="0"/>
        <c:axPos val="b"/>
        <c:numFmt formatCode="General" sourceLinked="0"/>
        <c:majorTickMark val="out"/>
        <c:minorTickMark val="none"/>
        <c:tickLblPos val="nextTo"/>
        <c:spPr>
          <a:noFill/>
          <a:ln w="15875" cap="flat" cmpd="sng" algn="ctr">
            <a:solidFill>
              <a:schemeClr val="tx1"/>
            </a:solidFill>
            <a:round/>
          </a:ln>
          <a:effectLst/>
        </c:spPr>
        <c:txPr>
          <a:bodyPr rot="-2760000" spcFirstLastPara="1" vertOverflow="ellipsis" wrap="square" anchor="t" anchorCtr="0"/>
          <a:lstStyle/>
          <a:p>
            <a:pPr>
              <a:defRPr sz="14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fr-FR"/>
          </a:p>
        </c:txPr>
        <c:crossAx val="525765896"/>
        <c:crosses val="autoZero"/>
        <c:auto val="1"/>
        <c:lblAlgn val="ctr"/>
        <c:lblOffset val="100"/>
        <c:noMultiLvlLbl val="0"/>
      </c:catAx>
      <c:valAx>
        <c:axId val="525765896"/>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16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fr-FR"/>
          </a:p>
        </c:txPr>
        <c:crossAx val="525765504"/>
        <c:crosses val="autoZero"/>
        <c:crossBetween val="between"/>
        <c:dispUnits>
          <c:builtInUnit val="millions"/>
          <c:dispUnitsLbl>
            <c:layout>
              <c:manualLayout>
                <c:xMode val="edge"/>
                <c:yMode val="edge"/>
                <c:x val="4.2722981252354844E-4"/>
                <c:y val="2.5972846279321085E-4"/>
              </c:manualLayout>
            </c:layout>
            <c:tx>
              <c:rich>
                <a:bodyPr rot="0" spcFirstLastPara="1" vertOverflow="ellipsis" wrap="square" anchor="ctr" anchorCtr="1"/>
                <a:lstStyle/>
                <a:p>
                  <a:pPr>
                    <a:defRPr sz="1000" b="0" i="0" u="none" strike="noStrike" kern="1200" baseline="0">
                      <a:solidFill>
                        <a:sysClr val="windowText" lastClr="000000"/>
                      </a:solidFill>
                      <a:latin typeface="+mn-lt"/>
                      <a:ea typeface="+mn-ea"/>
                      <a:cs typeface="+mn-cs"/>
                    </a:defRPr>
                  </a:pPr>
                  <a:r>
                    <a:rPr lang="fr-FR" b="1">
                      <a:solidFill>
                        <a:sysClr val="windowText" lastClr="000000"/>
                      </a:solidFill>
                      <a:latin typeface="Arial" panose="020B0604020202020204" pitchFamily="34" charset="0"/>
                      <a:cs typeface="Arial" panose="020B0604020202020204" pitchFamily="34" charset="0"/>
                    </a:rPr>
                    <a:t>Millions</a:t>
                  </a:r>
                </a:p>
              </c:rich>
            </c:tx>
            <c:spPr>
              <a:noFill/>
              <a:ln>
                <a:noFill/>
              </a:ln>
              <a:effectLst/>
            </c:spPr>
            <c:txPr>
              <a:bodyPr rot="0" spcFirstLastPara="1" vertOverflow="ellipsis" wrap="square" anchor="ctr" anchorCtr="1"/>
              <a:lstStyle/>
              <a:p>
                <a:pPr>
                  <a:defRPr sz="1000" b="0" i="0" u="none" strike="noStrike" kern="1200" baseline="0">
                    <a:solidFill>
                      <a:sysClr val="windowText" lastClr="000000"/>
                    </a:solidFill>
                    <a:latin typeface="+mn-lt"/>
                    <a:ea typeface="+mn-ea"/>
                    <a:cs typeface="+mn-cs"/>
                  </a:defRPr>
                </a:pPr>
                <a:endParaRPr lang="fr-FR"/>
              </a:p>
            </c:txPr>
          </c:dispUnitsLbl>
        </c:dispUnits>
      </c:valAx>
      <c:spPr>
        <a:solidFill>
          <a:schemeClr val="bg1"/>
        </a:solidFill>
        <a:ln>
          <a:noFill/>
        </a:ln>
        <a:effectLst/>
      </c:spPr>
    </c:plotArea>
    <c:legend>
      <c:legendPos val="b"/>
      <c:layout>
        <c:manualLayout>
          <c:xMode val="edge"/>
          <c:yMode val="edge"/>
          <c:x val="0.86728263711488418"/>
          <c:y val="0.19717612887943894"/>
          <c:w val="0.13182708118551223"/>
          <c:h val="0.763127095310695"/>
        </c:manualLayout>
      </c:layout>
      <c:overlay val="0"/>
      <c:spPr>
        <a:solidFill>
          <a:schemeClr val="bg1"/>
        </a:solid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fr-FR"/>
        </a:p>
      </c:txPr>
    </c:legend>
    <c:plotVisOnly val="1"/>
    <c:dispBlanksAs val="gap"/>
    <c:showDLblsOverMax val="0"/>
  </c:chart>
  <c:spPr>
    <a:gradFill>
      <a:gsLst>
        <a:gs pos="12000">
          <a:srgbClr val="D3E0EF"/>
        </a:gs>
        <a:gs pos="0">
          <a:schemeClr val="accent1">
            <a:lumMod val="5000"/>
            <a:lumOff val="95000"/>
          </a:schemeClr>
        </a:gs>
        <a:gs pos="74000">
          <a:schemeClr val="accent1">
            <a:lumMod val="45000"/>
            <a:lumOff val="55000"/>
          </a:schemeClr>
        </a:gs>
        <a:gs pos="83000">
          <a:schemeClr val="accent1">
            <a:lumMod val="45000"/>
            <a:lumOff val="55000"/>
          </a:schemeClr>
        </a:gs>
        <a:gs pos="100000">
          <a:schemeClr val="accent1">
            <a:lumMod val="30000"/>
            <a:lumOff val="70000"/>
          </a:schemeClr>
        </a:gs>
      </a:gsLst>
      <a:lin ang="5400000" scaled="1"/>
    </a:gradFill>
    <a:ln w="9525" cap="flat" cmpd="sng" algn="ctr">
      <a:solidFill>
        <a:schemeClr val="tx1"/>
      </a:solidFill>
      <a:round/>
    </a:ln>
    <a:effectLst/>
  </c:spPr>
  <c:txPr>
    <a:bodyPr/>
    <a:lstStyle/>
    <a:p>
      <a:pPr>
        <a:defRPr/>
      </a:pPr>
      <a:endParaRPr lang="fr-FR"/>
    </a:p>
  </c:txPr>
  <c:printSettings>
    <c:headerFooter/>
    <c:pageMargins b="0.75" l="0.7" r="0.7" t="0.75" header="0.3" footer="0.3"/>
    <c:pageSetup orientation="portrait"/>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2875" b="1" i="0" u="none" strike="noStrike" baseline="0">
                <a:solidFill>
                  <a:srgbClr val="20325A"/>
                </a:solidFill>
                <a:latin typeface="Arial"/>
                <a:ea typeface="Arial"/>
                <a:cs typeface="Arial"/>
              </a:defRPr>
            </a:pPr>
            <a:r>
              <a:rPr lang="fr-FR"/>
              <a:t>Coûts complets actualisés* des scénarios (en M€ TTC)</a:t>
            </a:r>
          </a:p>
        </c:rich>
      </c:tx>
      <c:layout>
        <c:manualLayout>
          <c:xMode val="edge"/>
          <c:yMode val="edge"/>
          <c:x val="0.2425593725843439"/>
          <c:y val="1.200959086653354E-2"/>
        </c:manualLayout>
      </c:layout>
      <c:overlay val="0"/>
      <c:spPr>
        <a:noFill/>
        <a:ln w="25400">
          <a:noFill/>
        </a:ln>
      </c:spPr>
    </c:title>
    <c:autoTitleDeleted val="0"/>
    <c:plotArea>
      <c:layout>
        <c:manualLayout>
          <c:layoutTarget val="inner"/>
          <c:xMode val="edge"/>
          <c:yMode val="edge"/>
          <c:x val="3.7305133152743149E-2"/>
          <c:y val="8.5126980614849662E-2"/>
          <c:w val="0.77430614922281304"/>
          <c:h val="0.84917957080513073"/>
        </c:manualLayout>
      </c:layout>
      <c:lineChart>
        <c:grouping val="standard"/>
        <c:varyColors val="0"/>
        <c:ser>
          <c:idx val="0"/>
          <c:order val="0"/>
          <c:tx>
            <c:strRef>
              <c:f>'Synthèse globale CF-VAN'!$AY$95</c:f>
              <c:strCache>
                <c:ptCount val="1"/>
                <c:pt idx="0">
                  <c:v>SCENARIO 0, dit de REFERENCE : 
Travaux énergétiques sur le bâtiment de la faculté de médecine au Kremlin Bicêtre, en site occupé, et prise à bail pour relogement des effectifs de première année de médecine issus de Châtenay-Malabry + quelques administra</c:v>
                </c:pt>
              </c:strCache>
            </c:strRef>
          </c:tx>
          <c:spPr>
            <a:ln w="12700">
              <a:solidFill>
                <a:srgbClr val="9A6D12"/>
              </a:solidFill>
              <a:prstDash val="solid"/>
            </a:ln>
          </c:spPr>
          <c:marker>
            <c:symbol val="circle"/>
            <c:size val="9"/>
            <c:spPr>
              <a:solidFill>
                <a:srgbClr val="9A6D12"/>
              </a:solidFill>
              <a:ln>
                <a:solidFill>
                  <a:srgbClr val="9A6D12"/>
                </a:solidFill>
                <a:prstDash val="solid"/>
              </a:ln>
            </c:spPr>
          </c:marker>
          <c:dLbls>
            <c:dLbl>
              <c:idx val="24"/>
              <c:showLegendKey val="1"/>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0-E77A-4202-9EFB-19938F4D62BC}"/>
                </c:ext>
              </c:extLst>
            </c:dLbl>
            <c:dLbl>
              <c:idx val="25"/>
              <c:layout>
                <c:manualLayout>
                  <c:x val="1.7458838827302335E-2"/>
                  <c:y val="-5.2128864728395981E-3"/>
                </c:manualLayout>
              </c:layout>
              <c:numFmt formatCode="#,##0.0" sourceLinked="0"/>
              <c:spPr>
                <a:noFill/>
                <a:ln w="25400">
                  <a:noFill/>
                </a:ln>
              </c:spPr>
              <c:txPr>
                <a:bodyPr wrap="square" lIns="38100" tIns="19050" rIns="38100" bIns="19050" anchor="ctr" anchorCtr="0">
                  <a:spAutoFit/>
                </a:bodyPr>
                <a:lstStyle/>
                <a:p>
                  <a:pPr algn="ctr">
                    <a:defRPr lang="fr-FR" sz="1200" b="0" i="0" u="none" strike="noStrike" kern="1200" baseline="0">
                      <a:solidFill>
                        <a:srgbClr val="000000"/>
                      </a:solidFill>
                      <a:latin typeface="Arial"/>
                      <a:ea typeface="Arial"/>
                      <a:cs typeface="Arial"/>
                    </a:defRPr>
                  </a:pPr>
                  <a:endParaRPr lang="fr-FR"/>
                </a:p>
              </c:txPr>
              <c:dLblPos val="r"/>
              <c:showLegendKey val="1"/>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0-6788-49BD-B8A4-EA9FA68EE025}"/>
                </c:ext>
              </c:extLst>
            </c:dLbl>
            <c:numFmt formatCode="#,##0.0" sourceLinked="0"/>
            <c:spPr>
              <a:noFill/>
              <a:ln>
                <a:noFill/>
              </a:ln>
              <a:effectLst/>
            </c:spPr>
            <c:txPr>
              <a:bodyPr wrap="square" lIns="38100" tIns="19050" rIns="38100" bIns="19050" anchor="ctr" anchorCtr="0">
                <a:spAutoFit/>
              </a:bodyPr>
              <a:lstStyle/>
              <a:p>
                <a:pPr algn="ctr">
                  <a:defRPr lang="fr-FR" sz="1200" b="0" i="0" u="none" strike="noStrike" kern="1200" baseline="0">
                    <a:solidFill>
                      <a:srgbClr val="000000"/>
                    </a:solidFill>
                    <a:latin typeface="Arial"/>
                    <a:ea typeface="Arial"/>
                    <a:cs typeface="Arial"/>
                  </a:defRPr>
                </a:pPr>
                <a:endParaRPr lang="fr-FR"/>
              </a:p>
            </c:txPr>
            <c:showLegendKey val="1"/>
            <c:showVal val="0"/>
            <c:showCatName val="0"/>
            <c:showSerName val="0"/>
            <c:showPercent val="0"/>
            <c:showBubbleSize val="0"/>
            <c:extLst>
              <c:ext xmlns:c15="http://schemas.microsoft.com/office/drawing/2012/chart" uri="{CE6537A1-D6FC-4f65-9D91-7224C49458BB}">
                <c15:showLeaderLines val="1"/>
              </c:ext>
            </c:extLst>
          </c:dLbls>
          <c:cat>
            <c:numRef>
              <c:f>'Synthèse globale CF-VAN'!$BB$94:$BZ$94</c:f>
              <c:numCache>
                <c:formatCode>General</c:formatCode>
                <c:ptCount val="25"/>
                <c:pt idx="0">
                  <c:v>2021</c:v>
                </c:pt>
                <c:pt idx="1">
                  <c:v>2022</c:v>
                </c:pt>
                <c:pt idx="2">
                  <c:v>2023</c:v>
                </c:pt>
                <c:pt idx="3">
                  <c:v>2024</c:v>
                </c:pt>
                <c:pt idx="4">
                  <c:v>2025</c:v>
                </c:pt>
                <c:pt idx="5">
                  <c:v>2026</c:v>
                </c:pt>
                <c:pt idx="6">
                  <c:v>2027</c:v>
                </c:pt>
                <c:pt idx="7">
                  <c:v>2028</c:v>
                </c:pt>
                <c:pt idx="8">
                  <c:v>2029</c:v>
                </c:pt>
                <c:pt idx="9">
                  <c:v>2030</c:v>
                </c:pt>
                <c:pt idx="10">
                  <c:v>2031</c:v>
                </c:pt>
                <c:pt idx="11">
                  <c:v>2032</c:v>
                </c:pt>
                <c:pt idx="12">
                  <c:v>2033</c:v>
                </c:pt>
                <c:pt idx="13">
                  <c:v>2034</c:v>
                </c:pt>
                <c:pt idx="14">
                  <c:v>2035</c:v>
                </c:pt>
                <c:pt idx="15">
                  <c:v>2036</c:v>
                </c:pt>
                <c:pt idx="16">
                  <c:v>2037</c:v>
                </c:pt>
                <c:pt idx="17">
                  <c:v>2038</c:v>
                </c:pt>
                <c:pt idx="18">
                  <c:v>2039</c:v>
                </c:pt>
                <c:pt idx="19">
                  <c:v>2040</c:v>
                </c:pt>
                <c:pt idx="20">
                  <c:v>2041</c:v>
                </c:pt>
                <c:pt idx="21">
                  <c:v>2042</c:v>
                </c:pt>
                <c:pt idx="22">
                  <c:v>2043</c:v>
                </c:pt>
                <c:pt idx="23">
                  <c:v>2044</c:v>
                </c:pt>
                <c:pt idx="24">
                  <c:v>2045</c:v>
                </c:pt>
              </c:numCache>
            </c:numRef>
          </c:cat>
          <c:val>
            <c:numRef>
              <c:f>'Synthèse globale CF-VAN'!$BB$120:$BZ$120</c:f>
              <c:numCache>
                <c:formatCode>General</c:formatCode>
                <c:ptCount val="25"/>
                <c:pt idx="0">
                  <c:v>0</c:v>
                </c:pt>
                <c:pt idx="1">
                  <c:v>4460732.5715686278</c:v>
                </c:pt>
                <c:pt idx="2">
                  <c:v>6975246.058328528</c:v>
                </c:pt>
                <c:pt idx="3">
                  <c:v>9484252.5150828827</c:v>
                </c:pt>
                <c:pt idx="4">
                  <c:v>11987806.652439598</c:v>
                </c:pt>
                <c:pt idx="5">
                  <c:v>13860962.369378839</c:v>
                </c:pt>
                <c:pt idx="6">
                  <c:v>15728772.767887255</c:v>
                </c:pt>
                <c:pt idx="7">
                  <c:v>17591290.167311534</c:v>
                </c:pt>
                <c:pt idx="8">
                  <c:v>19448566.11843675</c:v>
                </c:pt>
                <c:pt idx="9">
                  <c:v>21300651.417294897</c:v>
                </c:pt>
                <c:pt idx="10">
                  <c:v>23147596.118708827</c:v>
                </c:pt>
                <c:pt idx="11">
                  <c:v>24989449.549576793</c:v>
                </c:pt>
                <c:pt idx="12">
                  <c:v>26826260.321902622</c:v>
                </c:pt>
                <c:pt idx="13">
                  <c:v>28658076.345576491</c:v>
                </c:pt>
                <c:pt idx="14">
                  <c:v>30484944.840911154</c:v>
                </c:pt>
                <c:pt idx="15">
                  <c:v>32306912.35093841</c:v>
                </c:pt>
                <c:pt idx="16">
                  <c:v>34124024.753470451</c:v>
                </c:pt>
                <c:pt idx="17">
                  <c:v>35936327.272930697</c:v>
                </c:pt>
                <c:pt idx="18">
                  <c:v>37743864.491958588</c:v>
                </c:pt>
                <c:pt idx="19">
                  <c:v>39546680.362792768</c:v>
                </c:pt>
                <c:pt idx="20">
                  <c:v>41344818.218436919</c:v>
                </c:pt>
                <c:pt idx="21">
                  <c:v>43138320.783612557</c:v>
                </c:pt>
                <c:pt idx="22">
                  <c:v>44927230.185502864</c:v>
                </c:pt>
                <c:pt idx="23">
                  <c:v>46711587.964291677</c:v>
                </c:pt>
                <c:pt idx="24">
                  <c:v>48491435.083501577</c:v>
                </c:pt>
              </c:numCache>
            </c:numRef>
          </c:val>
          <c:smooth val="0"/>
          <c:extLst>
            <c:ext xmlns:c16="http://schemas.microsoft.com/office/drawing/2014/chart" uri="{C3380CC4-5D6E-409C-BE32-E72D297353CC}">
              <c16:uniqueId val="{00000001-6788-49BD-B8A4-EA9FA68EE025}"/>
            </c:ext>
          </c:extLst>
        </c:ser>
        <c:ser>
          <c:idx val="2"/>
          <c:order val="1"/>
          <c:tx>
            <c:strRef>
              <c:f>'Synthèse globale CF-VAN'!$AY$97</c:f>
              <c:strCache>
                <c:ptCount val="1"/>
                <c:pt idx="0">
                  <c:v>SCENARIO 1 : 
Projet de réhabilitation du bâtiment de la faculté de médecine au Kremlin Bicêtre, en site occupé</c:v>
                </c:pt>
              </c:strCache>
            </c:strRef>
          </c:tx>
          <c:spPr>
            <a:ln w="12700">
              <a:solidFill>
                <a:srgbClr val="82CC7E"/>
              </a:solidFill>
              <a:prstDash val="solid"/>
            </a:ln>
          </c:spPr>
          <c:marker>
            <c:symbol val="triangle"/>
            <c:size val="9"/>
            <c:spPr>
              <a:solidFill>
                <a:srgbClr val="82CC7E"/>
              </a:solidFill>
              <a:ln>
                <a:solidFill>
                  <a:srgbClr val="82CC7E"/>
                </a:solidFill>
                <a:prstDash val="solid"/>
              </a:ln>
            </c:spPr>
          </c:marker>
          <c:dLbls>
            <c:dLbl>
              <c:idx val="24"/>
              <c:showLegendKey val="1"/>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E77A-4202-9EFB-19938F4D62BC}"/>
                </c:ext>
              </c:extLst>
            </c:dLbl>
            <c:dLbl>
              <c:idx val="25"/>
              <c:layout>
                <c:manualLayout>
                  <c:x val="1.7297907215628214E-2"/>
                  <c:y val="-1.2197580548342801E-2"/>
                </c:manualLayout>
              </c:layout>
              <c:numFmt formatCode="#,##0.0" sourceLinked="0"/>
              <c:spPr>
                <a:noFill/>
                <a:ln w="25400">
                  <a:noFill/>
                </a:ln>
              </c:spPr>
              <c:txPr>
                <a:bodyPr wrap="square" lIns="38100" tIns="19050" rIns="38100" bIns="19050" anchor="ctr" anchorCtr="0">
                  <a:spAutoFit/>
                </a:bodyPr>
                <a:lstStyle/>
                <a:p>
                  <a:pPr algn="ctr">
                    <a:defRPr lang="fr-FR" sz="1200" b="0" i="0" u="none" strike="noStrike" kern="1200" baseline="0">
                      <a:solidFill>
                        <a:srgbClr val="000000"/>
                      </a:solidFill>
                      <a:latin typeface="Arial"/>
                      <a:ea typeface="Arial"/>
                      <a:cs typeface="Arial"/>
                    </a:defRPr>
                  </a:pPr>
                  <a:endParaRPr lang="fr-FR"/>
                </a:p>
              </c:txPr>
              <c:dLblPos val="r"/>
              <c:showLegendKey val="1"/>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6788-49BD-B8A4-EA9FA68EE025}"/>
                </c:ext>
              </c:extLst>
            </c:dLbl>
            <c:numFmt formatCode="#,##0.0" sourceLinked="0"/>
            <c:spPr>
              <a:noFill/>
              <a:ln>
                <a:noFill/>
              </a:ln>
              <a:effectLst/>
            </c:spPr>
            <c:txPr>
              <a:bodyPr wrap="square" lIns="38100" tIns="19050" rIns="38100" bIns="19050" anchor="ctr" anchorCtr="0">
                <a:spAutoFit/>
              </a:bodyPr>
              <a:lstStyle/>
              <a:p>
                <a:pPr algn="ctr">
                  <a:defRPr lang="fr-FR" sz="1200" b="0" i="0" u="none" strike="noStrike" kern="1200" baseline="0">
                    <a:solidFill>
                      <a:srgbClr val="000000"/>
                    </a:solidFill>
                    <a:latin typeface="Arial"/>
                    <a:ea typeface="Arial"/>
                    <a:cs typeface="Arial"/>
                  </a:defRPr>
                </a:pPr>
                <a:endParaRPr lang="fr-FR"/>
              </a:p>
            </c:txPr>
            <c:showLegendKey val="1"/>
            <c:showVal val="0"/>
            <c:showCatName val="0"/>
            <c:showSerName val="0"/>
            <c:showPercent val="0"/>
            <c:showBubbleSize val="0"/>
            <c:extLst>
              <c:ext xmlns:c15="http://schemas.microsoft.com/office/drawing/2012/chart" uri="{CE6537A1-D6FC-4f65-9D91-7224C49458BB}">
                <c15:showLeaderLines val="1"/>
              </c:ext>
            </c:extLst>
          </c:dLbls>
          <c:cat>
            <c:numRef>
              <c:f>'Synthèse globale CF-VAN'!$BB$94:$BZ$94</c:f>
              <c:numCache>
                <c:formatCode>General</c:formatCode>
                <c:ptCount val="25"/>
                <c:pt idx="0">
                  <c:v>2021</c:v>
                </c:pt>
                <c:pt idx="1">
                  <c:v>2022</c:v>
                </c:pt>
                <c:pt idx="2">
                  <c:v>2023</c:v>
                </c:pt>
                <c:pt idx="3">
                  <c:v>2024</c:v>
                </c:pt>
                <c:pt idx="4">
                  <c:v>2025</c:v>
                </c:pt>
                <c:pt idx="5">
                  <c:v>2026</c:v>
                </c:pt>
                <c:pt idx="6">
                  <c:v>2027</c:v>
                </c:pt>
                <c:pt idx="7">
                  <c:v>2028</c:v>
                </c:pt>
                <c:pt idx="8">
                  <c:v>2029</c:v>
                </c:pt>
                <c:pt idx="9">
                  <c:v>2030</c:v>
                </c:pt>
                <c:pt idx="10">
                  <c:v>2031</c:v>
                </c:pt>
                <c:pt idx="11">
                  <c:v>2032</c:v>
                </c:pt>
                <c:pt idx="12">
                  <c:v>2033</c:v>
                </c:pt>
                <c:pt idx="13">
                  <c:v>2034</c:v>
                </c:pt>
                <c:pt idx="14">
                  <c:v>2035</c:v>
                </c:pt>
                <c:pt idx="15">
                  <c:v>2036</c:v>
                </c:pt>
                <c:pt idx="16">
                  <c:v>2037</c:v>
                </c:pt>
                <c:pt idx="17">
                  <c:v>2038</c:v>
                </c:pt>
                <c:pt idx="18">
                  <c:v>2039</c:v>
                </c:pt>
                <c:pt idx="19">
                  <c:v>2040</c:v>
                </c:pt>
                <c:pt idx="20">
                  <c:v>2041</c:v>
                </c:pt>
                <c:pt idx="21">
                  <c:v>2042</c:v>
                </c:pt>
                <c:pt idx="22">
                  <c:v>2043</c:v>
                </c:pt>
                <c:pt idx="23">
                  <c:v>2044</c:v>
                </c:pt>
                <c:pt idx="24">
                  <c:v>2045</c:v>
                </c:pt>
              </c:numCache>
            </c:numRef>
          </c:cat>
          <c:val>
            <c:numRef>
              <c:f>'Synthèse globale CF-VAN'!$BB$122:$BZ$122</c:f>
              <c:numCache>
                <c:formatCode>General</c:formatCode>
                <c:ptCount val="25"/>
                <c:pt idx="0">
                  <c:v>0</c:v>
                </c:pt>
                <c:pt idx="1">
                  <c:v>3196635</c:v>
                </c:pt>
                <c:pt idx="2">
                  <c:v>6393270</c:v>
                </c:pt>
                <c:pt idx="3">
                  <c:v>9589905</c:v>
                </c:pt>
                <c:pt idx="4">
                  <c:v>12786540</c:v>
                </c:pt>
                <c:pt idx="5">
                  <c:v>15983175</c:v>
                </c:pt>
                <c:pt idx="6">
                  <c:v>20159139.108439848</c:v>
                </c:pt>
                <c:pt idx="7">
                  <c:v>21072020.12630124</c:v>
                </c:pt>
                <c:pt idx="8">
                  <c:v>21983194.163420253</c:v>
                </c:pt>
                <c:pt idx="9">
                  <c:v>22892694.690007519</c:v>
                </c:pt>
                <c:pt idx="10">
                  <c:v>23800554.519995034</c:v>
                </c:pt>
                <c:pt idx="11">
                  <c:v>24706805.823904362</c:v>
                </c:pt>
                <c:pt idx="12">
                  <c:v>25611480.141462527</c:v>
                </c:pt>
                <c:pt idx="13">
                  <c:v>26514608.393970534</c:v>
                </c:pt>
                <c:pt idx="14">
                  <c:v>27416220.896429364</c:v>
                </c:pt>
                <c:pt idx="15">
                  <c:v>28316347.369428217</c:v>
                </c:pt>
                <c:pt idx="16">
                  <c:v>29215016.95079964</c:v>
                </c:pt>
                <c:pt idx="17">
                  <c:v>30112258.207046133</c:v>
                </c:pt>
                <c:pt idx="18">
                  <c:v>31008099.144542694</c:v>
                </c:pt>
                <c:pt idx="19">
                  <c:v>31902567.220519718</c:v>
                </c:pt>
                <c:pt idx="20">
                  <c:v>32795689.353830524</c:v>
                </c:pt>
                <c:pt idx="21">
                  <c:v>33687491.935507782</c:v>
                </c:pt>
                <c:pt idx="22">
                  <c:v>34578000.839112937</c:v>
                </c:pt>
                <c:pt idx="23">
                  <c:v>35467241.4308827</c:v>
                </c:pt>
                <c:pt idx="24">
                  <c:v>36355238.579676583</c:v>
                </c:pt>
              </c:numCache>
            </c:numRef>
          </c:val>
          <c:smooth val="0"/>
          <c:extLst>
            <c:ext xmlns:c16="http://schemas.microsoft.com/office/drawing/2014/chart" uri="{C3380CC4-5D6E-409C-BE32-E72D297353CC}">
              <c16:uniqueId val="{00000003-6788-49BD-B8A4-EA9FA68EE025}"/>
            </c:ext>
          </c:extLst>
        </c:ser>
        <c:ser>
          <c:idx val="3"/>
          <c:order val="2"/>
          <c:tx>
            <c:strRef>
              <c:f>'Synthèse globale CF-VAN'!$AY$99</c:f>
              <c:strCache>
                <c:ptCount val="1"/>
                <c:pt idx="0">
                  <c:v>0</c:v>
                </c:pt>
              </c:strCache>
            </c:strRef>
          </c:tx>
          <c:spPr>
            <a:ln w="12700">
              <a:solidFill>
                <a:srgbClr val="CD89BE"/>
              </a:solidFill>
              <a:prstDash val="solid"/>
            </a:ln>
          </c:spPr>
          <c:marker>
            <c:symbol val="diamond"/>
            <c:size val="9"/>
            <c:spPr>
              <a:solidFill>
                <a:srgbClr val="CD89BE"/>
              </a:solidFill>
              <a:ln>
                <a:solidFill>
                  <a:srgbClr val="CD89BE"/>
                </a:solidFill>
                <a:prstDash val="solid"/>
              </a:ln>
            </c:spPr>
          </c:marker>
          <c:dLbls>
            <c:dLbl>
              <c:idx val="24"/>
              <c:showLegendKey val="1"/>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E77A-4202-9EFB-19938F4D62BC}"/>
                </c:ext>
              </c:extLst>
            </c:dLbl>
            <c:dLbl>
              <c:idx val="25"/>
              <c:layout>
                <c:manualLayout>
                  <c:x val="1.7302187860612918E-2"/>
                  <c:y val="-1.3059608285447388E-2"/>
                </c:manualLayout>
              </c:layout>
              <c:numFmt formatCode="#,##0.0" sourceLinked="0"/>
              <c:spPr>
                <a:noFill/>
                <a:ln w="25400">
                  <a:noFill/>
                </a:ln>
              </c:spPr>
              <c:txPr>
                <a:bodyPr wrap="square" lIns="38100" tIns="19050" rIns="38100" bIns="19050" anchor="ctr" anchorCtr="0">
                  <a:spAutoFit/>
                </a:bodyPr>
                <a:lstStyle/>
                <a:p>
                  <a:pPr algn="ctr">
                    <a:defRPr lang="fr-FR" sz="1200" b="0" i="0" u="none" strike="noStrike" kern="1200" baseline="0">
                      <a:solidFill>
                        <a:srgbClr val="000000"/>
                      </a:solidFill>
                      <a:latin typeface="Arial"/>
                      <a:ea typeface="Arial"/>
                      <a:cs typeface="Arial"/>
                    </a:defRPr>
                  </a:pPr>
                  <a:endParaRPr lang="fr-FR"/>
                </a:p>
              </c:txPr>
              <c:dLblPos val="r"/>
              <c:showLegendKey val="1"/>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4-6788-49BD-B8A4-EA9FA68EE025}"/>
                </c:ext>
              </c:extLst>
            </c:dLbl>
            <c:numFmt formatCode="#,##0.0" sourceLinked="0"/>
            <c:spPr>
              <a:noFill/>
              <a:ln>
                <a:noFill/>
              </a:ln>
              <a:effectLst/>
            </c:spPr>
            <c:txPr>
              <a:bodyPr wrap="square" lIns="38100" tIns="19050" rIns="38100" bIns="19050" anchor="ctr" anchorCtr="0">
                <a:spAutoFit/>
              </a:bodyPr>
              <a:lstStyle/>
              <a:p>
                <a:pPr algn="ctr">
                  <a:defRPr lang="fr-FR" sz="1200" b="0" i="0" u="none" strike="noStrike" kern="1200" baseline="0">
                    <a:solidFill>
                      <a:srgbClr val="000000"/>
                    </a:solidFill>
                    <a:latin typeface="Arial"/>
                    <a:ea typeface="Arial"/>
                    <a:cs typeface="Arial"/>
                  </a:defRPr>
                </a:pPr>
                <a:endParaRPr lang="fr-FR"/>
              </a:p>
            </c:txPr>
            <c:showLegendKey val="1"/>
            <c:showVal val="0"/>
            <c:showCatName val="0"/>
            <c:showSerName val="0"/>
            <c:showPercent val="0"/>
            <c:showBubbleSize val="0"/>
            <c:extLst>
              <c:ext xmlns:c15="http://schemas.microsoft.com/office/drawing/2012/chart" uri="{CE6537A1-D6FC-4f65-9D91-7224C49458BB}">
                <c15:showLeaderLines val="1"/>
              </c:ext>
            </c:extLst>
          </c:dLbls>
          <c:cat>
            <c:numRef>
              <c:f>'Synthèse globale CF-VAN'!$BB$94:$BZ$94</c:f>
              <c:numCache>
                <c:formatCode>General</c:formatCode>
                <c:ptCount val="25"/>
                <c:pt idx="0">
                  <c:v>2021</c:v>
                </c:pt>
                <c:pt idx="1">
                  <c:v>2022</c:v>
                </c:pt>
                <c:pt idx="2">
                  <c:v>2023</c:v>
                </c:pt>
                <c:pt idx="3">
                  <c:v>2024</c:v>
                </c:pt>
                <c:pt idx="4">
                  <c:v>2025</c:v>
                </c:pt>
                <c:pt idx="5">
                  <c:v>2026</c:v>
                </c:pt>
                <c:pt idx="6">
                  <c:v>2027</c:v>
                </c:pt>
                <c:pt idx="7">
                  <c:v>2028</c:v>
                </c:pt>
                <c:pt idx="8">
                  <c:v>2029</c:v>
                </c:pt>
                <c:pt idx="9">
                  <c:v>2030</c:v>
                </c:pt>
                <c:pt idx="10">
                  <c:v>2031</c:v>
                </c:pt>
                <c:pt idx="11">
                  <c:v>2032</c:v>
                </c:pt>
                <c:pt idx="12">
                  <c:v>2033</c:v>
                </c:pt>
                <c:pt idx="13">
                  <c:v>2034</c:v>
                </c:pt>
                <c:pt idx="14">
                  <c:v>2035</c:v>
                </c:pt>
                <c:pt idx="15">
                  <c:v>2036</c:v>
                </c:pt>
                <c:pt idx="16">
                  <c:v>2037</c:v>
                </c:pt>
                <c:pt idx="17">
                  <c:v>2038</c:v>
                </c:pt>
                <c:pt idx="18">
                  <c:v>2039</c:v>
                </c:pt>
                <c:pt idx="19">
                  <c:v>2040</c:v>
                </c:pt>
                <c:pt idx="20">
                  <c:v>2041</c:v>
                </c:pt>
                <c:pt idx="21">
                  <c:v>2042</c:v>
                </c:pt>
                <c:pt idx="22">
                  <c:v>2043</c:v>
                </c:pt>
                <c:pt idx="23">
                  <c:v>2044</c:v>
                </c:pt>
                <c:pt idx="24">
                  <c:v>2045</c:v>
                </c:pt>
              </c:numCache>
            </c:numRef>
          </c:cat>
          <c:val>
            <c:numRef>
              <c:f>'Synthèse globale CF-VAN'!$BB$124:$BZ$124</c:f>
              <c:numCache>
                <c:formatCode>General</c:formatCode>
                <c:ptCount val="25"/>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numCache>
            </c:numRef>
          </c:val>
          <c:smooth val="0"/>
          <c:extLst>
            <c:ext xmlns:c16="http://schemas.microsoft.com/office/drawing/2014/chart" uri="{C3380CC4-5D6E-409C-BE32-E72D297353CC}">
              <c16:uniqueId val="{00000005-6788-49BD-B8A4-EA9FA68EE025}"/>
            </c:ext>
          </c:extLst>
        </c:ser>
        <c:ser>
          <c:idx val="4"/>
          <c:order val="3"/>
          <c:tx>
            <c:strRef>
              <c:f>'Synthèse globale CF-VAN'!$AY$101</c:f>
              <c:strCache>
                <c:ptCount val="1"/>
                <c:pt idx="0">
                  <c:v>0</c:v>
                </c:pt>
              </c:strCache>
            </c:strRef>
          </c:tx>
          <c:spPr>
            <a:ln w="12700">
              <a:solidFill>
                <a:srgbClr val="FFC000"/>
              </a:solidFill>
              <a:prstDash val="solid"/>
            </a:ln>
          </c:spPr>
          <c:marker>
            <c:symbol val="x"/>
            <c:size val="9"/>
            <c:spPr>
              <a:solidFill>
                <a:srgbClr val="FFC000"/>
              </a:solidFill>
              <a:ln>
                <a:solidFill>
                  <a:srgbClr val="FFC000"/>
                </a:solidFill>
                <a:prstDash val="solid"/>
              </a:ln>
            </c:spPr>
          </c:marker>
          <c:dLbls>
            <c:dLbl>
              <c:idx val="24"/>
              <c:numFmt formatCode="#,##0.0" sourceLinked="0"/>
              <c:spPr>
                <a:noFill/>
                <a:ln>
                  <a:noFill/>
                </a:ln>
                <a:effectLst/>
              </c:spPr>
              <c:txPr>
                <a:bodyPr vertOverflow="overflow" horzOverflow="overflow" wrap="square" lIns="38100" tIns="19050" rIns="38100" bIns="19050" anchor="ctr">
                  <a:noAutofit/>
                </a:bodyPr>
                <a:lstStyle/>
                <a:p>
                  <a:pPr>
                    <a:defRPr sz="1200"/>
                  </a:pPr>
                  <a:endParaRPr lang="fr-FR"/>
                </a:p>
              </c:txPr>
              <c:showLegendKey val="1"/>
              <c:showVal val="1"/>
              <c:showCatName val="0"/>
              <c:showSerName val="0"/>
              <c:showPercent val="0"/>
              <c:showBubbleSize val="0"/>
              <c:extLst>
                <c:ext xmlns:c15="http://schemas.microsoft.com/office/drawing/2012/chart" uri="{CE6537A1-D6FC-4f65-9D91-7224C49458BB}">
                  <c15:layout>
                    <c:manualLayout>
                      <c:w val="3.294504448564118E-2"/>
                      <c:h val="2.8491550646440985E-2"/>
                    </c:manualLayout>
                  </c15:layout>
                </c:ext>
                <c:ext xmlns:c16="http://schemas.microsoft.com/office/drawing/2014/chart" uri="{C3380CC4-5D6E-409C-BE32-E72D297353CC}">
                  <c16:uniqueId val="{00000003-E77A-4202-9EFB-19938F4D62BC}"/>
                </c:ext>
              </c:extLst>
            </c:dLbl>
            <c:dLbl>
              <c:idx val="25"/>
              <c:layout>
                <c:manualLayout>
                  <c:x val="1.6475460604628824E-2"/>
                  <c:y val="-3.1072913728452541E-3"/>
                </c:manualLayout>
              </c:layout>
              <c:numFmt formatCode="#,##0\ \M\€" sourceLinked="0"/>
              <c:spPr>
                <a:noFill/>
                <a:ln w="25400">
                  <a:noFill/>
                </a:ln>
              </c:spPr>
              <c:txPr>
                <a:bodyPr wrap="square" lIns="38100" tIns="19050" rIns="38100" bIns="19050" anchor="ctr">
                  <a:spAutoFit/>
                </a:bodyPr>
                <a:lstStyle/>
                <a:p>
                  <a:pPr>
                    <a:defRPr sz="1200"/>
                  </a:pPr>
                  <a:endParaRPr lang="fr-FR"/>
                </a:p>
              </c:txPr>
              <c:dLblPos val="r"/>
              <c:showLegendKey val="1"/>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6-6788-49BD-B8A4-EA9FA68EE025}"/>
                </c:ext>
              </c:extLst>
            </c:dLbl>
            <c:spPr>
              <a:noFill/>
              <a:ln>
                <a:noFill/>
              </a:ln>
              <a:effectLst/>
            </c:spPr>
            <c:txPr>
              <a:bodyPr wrap="square" lIns="38100" tIns="19050" rIns="38100" bIns="19050" anchor="ctr">
                <a:spAutoFit/>
              </a:bodyPr>
              <a:lstStyle/>
              <a:p>
                <a:pPr>
                  <a:defRPr sz="1200"/>
                </a:pPr>
                <a:endParaRPr lang="fr-FR"/>
              </a:p>
            </c:txPr>
            <c:showLegendKey val="1"/>
            <c:showVal val="0"/>
            <c:showCatName val="0"/>
            <c:showSerName val="0"/>
            <c:showPercent val="0"/>
            <c:showBubbleSize val="0"/>
            <c:extLst>
              <c:ext xmlns:c15="http://schemas.microsoft.com/office/drawing/2012/chart" uri="{CE6537A1-D6FC-4f65-9D91-7224C49458BB}">
                <c15:showLeaderLines val="1"/>
              </c:ext>
            </c:extLst>
          </c:dLbls>
          <c:cat>
            <c:numRef>
              <c:f>'Synthèse globale CF-VAN'!$BB$94:$BZ$94</c:f>
              <c:numCache>
                <c:formatCode>General</c:formatCode>
                <c:ptCount val="25"/>
                <c:pt idx="0">
                  <c:v>2021</c:v>
                </c:pt>
                <c:pt idx="1">
                  <c:v>2022</c:v>
                </c:pt>
                <c:pt idx="2">
                  <c:v>2023</c:v>
                </c:pt>
                <c:pt idx="3">
                  <c:v>2024</c:v>
                </c:pt>
                <c:pt idx="4">
                  <c:v>2025</c:v>
                </c:pt>
                <c:pt idx="5">
                  <c:v>2026</c:v>
                </c:pt>
                <c:pt idx="6">
                  <c:v>2027</c:v>
                </c:pt>
                <c:pt idx="7">
                  <c:v>2028</c:v>
                </c:pt>
                <c:pt idx="8">
                  <c:v>2029</c:v>
                </c:pt>
                <c:pt idx="9">
                  <c:v>2030</c:v>
                </c:pt>
                <c:pt idx="10">
                  <c:v>2031</c:v>
                </c:pt>
                <c:pt idx="11">
                  <c:v>2032</c:v>
                </c:pt>
                <c:pt idx="12">
                  <c:v>2033</c:v>
                </c:pt>
                <c:pt idx="13">
                  <c:v>2034</c:v>
                </c:pt>
                <c:pt idx="14">
                  <c:v>2035</c:v>
                </c:pt>
                <c:pt idx="15">
                  <c:v>2036</c:v>
                </c:pt>
                <c:pt idx="16">
                  <c:v>2037</c:v>
                </c:pt>
                <c:pt idx="17">
                  <c:v>2038</c:v>
                </c:pt>
                <c:pt idx="18">
                  <c:v>2039</c:v>
                </c:pt>
                <c:pt idx="19">
                  <c:v>2040</c:v>
                </c:pt>
                <c:pt idx="20">
                  <c:v>2041</c:v>
                </c:pt>
                <c:pt idx="21">
                  <c:v>2042</c:v>
                </c:pt>
                <c:pt idx="22">
                  <c:v>2043</c:v>
                </c:pt>
                <c:pt idx="23">
                  <c:v>2044</c:v>
                </c:pt>
                <c:pt idx="24">
                  <c:v>2045</c:v>
                </c:pt>
              </c:numCache>
            </c:numRef>
          </c:cat>
          <c:val>
            <c:numRef>
              <c:f>'Synthèse globale CF-VAN'!$BB$126:$BZ$126</c:f>
              <c:numCache>
                <c:formatCode>General</c:formatCode>
                <c:ptCount val="25"/>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numCache>
            </c:numRef>
          </c:val>
          <c:smooth val="0"/>
          <c:extLst>
            <c:ext xmlns:c16="http://schemas.microsoft.com/office/drawing/2014/chart" uri="{C3380CC4-5D6E-409C-BE32-E72D297353CC}">
              <c16:uniqueId val="{00000007-6788-49BD-B8A4-EA9FA68EE025}"/>
            </c:ext>
          </c:extLst>
        </c:ser>
        <c:ser>
          <c:idx val="6"/>
          <c:order val="4"/>
          <c:tx>
            <c:strRef>
              <c:f>'Synthèse globale CF-VAN'!$AY$103</c:f>
              <c:strCache>
                <c:ptCount val="1"/>
                <c:pt idx="0">
                  <c:v>0</c:v>
                </c:pt>
              </c:strCache>
            </c:strRef>
          </c:tx>
          <c:spPr>
            <a:ln w="12700">
              <a:solidFill>
                <a:srgbClr val="95AAD9"/>
              </a:solidFill>
              <a:prstDash val="solid"/>
            </a:ln>
          </c:spPr>
          <c:marker>
            <c:symbol val="triangle"/>
            <c:size val="9"/>
            <c:spPr>
              <a:solidFill>
                <a:srgbClr val="95AAD9"/>
              </a:solidFill>
              <a:ln>
                <a:solidFill>
                  <a:srgbClr val="95AAD9"/>
                </a:solidFill>
                <a:prstDash val="solid"/>
              </a:ln>
            </c:spPr>
          </c:marker>
          <c:dLbls>
            <c:dLbl>
              <c:idx val="24"/>
              <c:showLegendKey val="1"/>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4-E77A-4202-9EFB-19938F4D62BC}"/>
                </c:ext>
              </c:extLst>
            </c:dLbl>
            <c:dLbl>
              <c:idx val="25"/>
              <c:layout>
                <c:manualLayout>
                  <c:x val="1.7302199270422536E-2"/>
                  <c:y val="-1.2841667909205146E-2"/>
                </c:manualLayout>
              </c:layout>
              <c:numFmt formatCode="#,##0.0" sourceLinked="0"/>
              <c:spPr>
                <a:noFill/>
                <a:ln w="25400">
                  <a:noFill/>
                </a:ln>
              </c:spPr>
              <c:txPr>
                <a:bodyPr wrap="square" lIns="38100" tIns="19050" rIns="38100" bIns="19050" anchor="ctr" anchorCtr="0">
                  <a:spAutoFit/>
                </a:bodyPr>
                <a:lstStyle/>
                <a:p>
                  <a:pPr algn="ctr">
                    <a:defRPr lang="fr-FR" sz="1200" b="0" i="0" u="none" strike="noStrike" kern="1200" baseline="0">
                      <a:solidFill>
                        <a:srgbClr val="000000"/>
                      </a:solidFill>
                      <a:latin typeface="Arial"/>
                      <a:ea typeface="Arial"/>
                      <a:cs typeface="Arial"/>
                    </a:defRPr>
                  </a:pPr>
                  <a:endParaRPr lang="fr-FR"/>
                </a:p>
              </c:txPr>
              <c:dLblPos val="r"/>
              <c:showLegendKey val="1"/>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8-6788-49BD-B8A4-EA9FA68EE025}"/>
                </c:ext>
              </c:extLst>
            </c:dLbl>
            <c:numFmt formatCode="#,##0.0" sourceLinked="0"/>
            <c:spPr>
              <a:noFill/>
              <a:ln>
                <a:noFill/>
              </a:ln>
              <a:effectLst/>
            </c:spPr>
            <c:txPr>
              <a:bodyPr wrap="square" lIns="38100" tIns="19050" rIns="38100" bIns="19050" anchor="ctr" anchorCtr="0">
                <a:spAutoFit/>
              </a:bodyPr>
              <a:lstStyle/>
              <a:p>
                <a:pPr algn="ctr">
                  <a:defRPr lang="fr-FR" sz="1200" b="0" i="0" u="none" strike="noStrike" kern="1200" baseline="0">
                    <a:solidFill>
                      <a:srgbClr val="000000"/>
                    </a:solidFill>
                    <a:latin typeface="Arial"/>
                    <a:ea typeface="Arial"/>
                    <a:cs typeface="Arial"/>
                  </a:defRPr>
                </a:pPr>
                <a:endParaRPr lang="fr-FR"/>
              </a:p>
            </c:txPr>
            <c:showLegendKey val="1"/>
            <c:showVal val="0"/>
            <c:showCatName val="0"/>
            <c:showSerName val="0"/>
            <c:showPercent val="0"/>
            <c:showBubbleSize val="0"/>
            <c:extLst>
              <c:ext xmlns:c15="http://schemas.microsoft.com/office/drawing/2012/chart" uri="{CE6537A1-D6FC-4f65-9D91-7224C49458BB}">
                <c15:showLeaderLines val="1"/>
              </c:ext>
            </c:extLst>
          </c:dLbls>
          <c:cat>
            <c:numRef>
              <c:f>'Synthèse globale CF-VAN'!$BB$94:$BZ$94</c:f>
              <c:numCache>
                <c:formatCode>General</c:formatCode>
                <c:ptCount val="25"/>
                <c:pt idx="0">
                  <c:v>2021</c:v>
                </c:pt>
                <c:pt idx="1">
                  <c:v>2022</c:v>
                </c:pt>
                <c:pt idx="2">
                  <c:v>2023</c:v>
                </c:pt>
                <c:pt idx="3">
                  <c:v>2024</c:v>
                </c:pt>
                <c:pt idx="4">
                  <c:v>2025</c:v>
                </c:pt>
                <c:pt idx="5">
                  <c:v>2026</c:v>
                </c:pt>
                <c:pt idx="6">
                  <c:v>2027</c:v>
                </c:pt>
                <c:pt idx="7">
                  <c:v>2028</c:v>
                </c:pt>
                <c:pt idx="8">
                  <c:v>2029</c:v>
                </c:pt>
                <c:pt idx="9">
                  <c:v>2030</c:v>
                </c:pt>
                <c:pt idx="10">
                  <c:v>2031</c:v>
                </c:pt>
                <c:pt idx="11">
                  <c:v>2032</c:v>
                </c:pt>
                <c:pt idx="12">
                  <c:v>2033</c:v>
                </c:pt>
                <c:pt idx="13">
                  <c:v>2034</c:v>
                </c:pt>
                <c:pt idx="14">
                  <c:v>2035</c:v>
                </c:pt>
                <c:pt idx="15">
                  <c:v>2036</c:v>
                </c:pt>
                <c:pt idx="16">
                  <c:v>2037</c:v>
                </c:pt>
                <c:pt idx="17">
                  <c:v>2038</c:v>
                </c:pt>
                <c:pt idx="18">
                  <c:v>2039</c:v>
                </c:pt>
                <c:pt idx="19">
                  <c:v>2040</c:v>
                </c:pt>
                <c:pt idx="20">
                  <c:v>2041</c:v>
                </c:pt>
                <c:pt idx="21">
                  <c:v>2042</c:v>
                </c:pt>
                <c:pt idx="22">
                  <c:v>2043</c:v>
                </c:pt>
                <c:pt idx="23">
                  <c:v>2044</c:v>
                </c:pt>
                <c:pt idx="24">
                  <c:v>2045</c:v>
                </c:pt>
              </c:numCache>
            </c:numRef>
          </c:cat>
          <c:val>
            <c:numRef>
              <c:f>'Synthèse globale CF-VAN'!$BB$128:$BZ$128</c:f>
              <c:numCache>
                <c:formatCode>General</c:formatCode>
                <c:ptCount val="25"/>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numCache>
            </c:numRef>
          </c:val>
          <c:smooth val="0"/>
          <c:extLst>
            <c:ext xmlns:c16="http://schemas.microsoft.com/office/drawing/2014/chart" uri="{C3380CC4-5D6E-409C-BE32-E72D297353CC}">
              <c16:uniqueId val="{00000009-6788-49BD-B8A4-EA9FA68EE025}"/>
            </c:ext>
          </c:extLst>
        </c:ser>
        <c:dLbls>
          <c:showLegendKey val="0"/>
          <c:showVal val="0"/>
          <c:showCatName val="0"/>
          <c:showSerName val="0"/>
          <c:showPercent val="0"/>
          <c:showBubbleSize val="0"/>
        </c:dLbls>
        <c:marker val="1"/>
        <c:smooth val="0"/>
        <c:axId val="525769424"/>
        <c:axId val="525766288"/>
      </c:lineChart>
      <c:catAx>
        <c:axId val="525769424"/>
        <c:scaling>
          <c:orientation val="minMax"/>
        </c:scaling>
        <c:delete val="0"/>
        <c:axPos val="b"/>
        <c:title>
          <c:tx>
            <c:rich>
              <a:bodyPr/>
              <a:lstStyle/>
              <a:p>
                <a:pPr>
                  <a:defRPr sz="1200" b="1" i="0" u="none" strike="noStrike" baseline="0">
                    <a:solidFill>
                      <a:srgbClr val="20325A"/>
                    </a:solidFill>
                    <a:latin typeface="Arial"/>
                    <a:ea typeface="Arial"/>
                    <a:cs typeface="Arial"/>
                  </a:defRPr>
                </a:pPr>
                <a:r>
                  <a:rPr lang="fr-FR"/>
                  <a:t>Années</a:t>
                </a:r>
              </a:p>
            </c:rich>
          </c:tx>
          <c:layout>
            <c:manualLayout>
              <c:xMode val="edge"/>
              <c:yMode val="edge"/>
              <c:x val="0.84170339447575659"/>
              <c:y val="0.97546569718443055"/>
            </c:manualLayout>
          </c:layout>
          <c:overlay val="0"/>
          <c:spPr>
            <a:noFill/>
            <a:ln w="25400">
              <a:noFill/>
            </a:ln>
          </c:spPr>
        </c:title>
        <c:numFmt formatCode="General" sourceLinked="1"/>
        <c:majorTickMark val="out"/>
        <c:minorTickMark val="none"/>
        <c:tickLblPos val="nextTo"/>
        <c:spPr>
          <a:ln w="3175">
            <a:solidFill>
              <a:srgbClr val="000000"/>
            </a:solidFill>
            <a:prstDash val="solid"/>
          </a:ln>
        </c:spPr>
        <c:txPr>
          <a:bodyPr rot="-2700000" vert="horz"/>
          <a:lstStyle/>
          <a:p>
            <a:pPr>
              <a:defRPr sz="1250" b="0" i="0" u="none" strike="noStrike" baseline="0">
                <a:solidFill>
                  <a:srgbClr val="20325A"/>
                </a:solidFill>
                <a:latin typeface="Arial"/>
                <a:ea typeface="Arial"/>
                <a:cs typeface="Arial"/>
              </a:defRPr>
            </a:pPr>
            <a:endParaRPr lang="fr-FR"/>
          </a:p>
        </c:txPr>
        <c:crossAx val="525766288"/>
        <c:crosses val="autoZero"/>
        <c:auto val="1"/>
        <c:lblAlgn val="ctr"/>
        <c:lblOffset val="100"/>
        <c:tickLblSkip val="1"/>
        <c:tickMarkSkip val="1"/>
        <c:noMultiLvlLbl val="0"/>
      </c:catAx>
      <c:valAx>
        <c:axId val="525766288"/>
        <c:scaling>
          <c:orientation val="minMax"/>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1250" b="0" i="0" u="none" strike="noStrike" baseline="0">
                <a:solidFill>
                  <a:srgbClr val="20325A"/>
                </a:solidFill>
                <a:latin typeface="Arial"/>
                <a:ea typeface="Arial"/>
                <a:cs typeface="Arial"/>
              </a:defRPr>
            </a:pPr>
            <a:endParaRPr lang="fr-FR"/>
          </a:p>
        </c:txPr>
        <c:crossAx val="525769424"/>
        <c:crosses val="autoZero"/>
        <c:crossBetween val="between"/>
        <c:dispUnits>
          <c:builtInUnit val="millions"/>
          <c:dispUnitsLbl>
            <c:layout>
              <c:manualLayout>
                <c:xMode val="edge"/>
                <c:yMode val="edge"/>
                <c:x val="2.51357620890575E-2"/>
                <c:y val="4.3338898936703903E-2"/>
              </c:manualLayout>
            </c:layout>
            <c:tx>
              <c:rich>
                <a:bodyPr rot="0" vert="horz"/>
                <a:lstStyle/>
                <a:p>
                  <a:pPr algn="ctr">
                    <a:defRPr sz="1200" b="1" i="0" u="none" strike="noStrike" baseline="0">
                      <a:solidFill>
                        <a:srgbClr val="20325A"/>
                      </a:solidFill>
                      <a:latin typeface="Arial"/>
                      <a:ea typeface="Arial"/>
                      <a:cs typeface="Arial"/>
                    </a:defRPr>
                  </a:pPr>
                  <a:r>
                    <a:rPr lang="fr-FR"/>
                    <a:t>Millions €</a:t>
                  </a:r>
                </a:p>
              </c:rich>
            </c:tx>
            <c:spPr>
              <a:noFill/>
              <a:ln w="25400">
                <a:noFill/>
              </a:ln>
            </c:spPr>
          </c:dispUnitsLbl>
        </c:dispUnits>
      </c:valAx>
      <c:spPr>
        <a:solidFill>
          <a:srgbClr val="FFFFFF"/>
        </a:solidFill>
        <a:ln w="25400">
          <a:solidFill>
            <a:srgbClr val="808080"/>
          </a:solidFill>
          <a:prstDash val="solid"/>
        </a:ln>
      </c:spPr>
    </c:plotArea>
    <c:legend>
      <c:legendPos val="r"/>
      <c:layout>
        <c:manualLayout>
          <c:xMode val="edge"/>
          <c:yMode val="edge"/>
          <c:x val="0.86545179185421039"/>
          <c:y val="0.40345599369541901"/>
          <c:w val="0.12940276946239632"/>
          <c:h val="0.56194929309090835"/>
        </c:manualLayout>
      </c:layout>
      <c:overlay val="0"/>
      <c:spPr>
        <a:solidFill>
          <a:srgbClr val="FFFFFF"/>
        </a:solidFill>
        <a:ln w="3175">
          <a:solidFill>
            <a:srgbClr val="000000"/>
          </a:solidFill>
          <a:prstDash val="solid"/>
        </a:ln>
      </c:spPr>
      <c:txPr>
        <a:bodyPr/>
        <a:lstStyle/>
        <a:p>
          <a:pPr>
            <a:defRPr sz="1470" b="0" i="0" u="none" strike="noStrike" baseline="0">
              <a:solidFill>
                <a:srgbClr val="000000"/>
              </a:solidFill>
              <a:latin typeface="Arial"/>
              <a:ea typeface="Arial"/>
              <a:cs typeface="Arial"/>
            </a:defRPr>
          </a:pPr>
          <a:endParaRPr lang="fr-FR"/>
        </a:p>
      </c:txPr>
    </c:legend>
    <c:plotVisOnly val="1"/>
    <c:dispBlanksAs val="gap"/>
    <c:showDLblsOverMax val="0"/>
  </c:chart>
  <c:spPr>
    <a:gradFill>
      <a:gsLst>
        <a:gs pos="37000">
          <a:srgbClr val="D3E0EF"/>
        </a:gs>
        <a:gs pos="0">
          <a:schemeClr val="accent1">
            <a:lumMod val="5000"/>
            <a:lumOff val="95000"/>
          </a:schemeClr>
        </a:gs>
        <a:gs pos="74000">
          <a:schemeClr val="accent1">
            <a:lumMod val="45000"/>
            <a:lumOff val="55000"/>
          </a:schemeClr>
        </a:gs>
        <a:gs pos="83000">
          <a:schemeClr val="accent1">
            <a:lumMod val="45000"/>
            <a:lumOff val="55000"/>
          </a:schemeClr>
        </a:gs>
        <a:gs pos="100000">
          <a:schemeClr val="accent1">
            <a:lumMod val="30000"/>
            <a:lumOff val="70000"/>
          </a:schemeClr>
        </a:gs>
      </a:gsLst>
      <a:lin ang="5400000" scaled="1"/>
    </a:gradFill>
    <a:ln w="3175">
      <a:solidFill>
        <a:sysClr val="windowText" lastClr="000000"/>
      </a:solidFill>
      <a:prstDash val="solid"/>
    </a:ln>
  </c:spPr>
  <c:txPr>
    <a:bodyPr/>
    <a:lstStyle/>
    <a:p>
      <a:pPr>
        <a:defRPr sz="2250" b="0" i="0" u="none" strike="noStrike" baseline="0">
          <a:solidFill>
            <a:srgbClr val="000000"/>
          </a:solidFill>
          <a:latin typeface="Arial"/>
          <a:ea typeface="Arial"/>
          <a:cs typeface="Arial"/>
        </a:defRPr>
      </a:pPr>
      <a:endParaRPr lang="fr-FR"/>
    </a:p>
  </c:txPr>
  <c:printSettings>
    <c:headerFooter alignWithMargins="0"/>
    <c:pageMargins b="0.984251969" l="0.78740157499999996" r="0.78740157499999996" t="0.984251969" header="0.4921259845" footer="0.4921259845"/>
    <c:pageSetup paperSize="9" orientation="landscape"/>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trlProps/ctrlProp1.xml><?xml version="1.0" encoding="utf-8"?>
<formControlPr xmlns="http://schemas.microsoft.com/office/spreadsheetml/2009/9/main" objectType="CheckBox" checked="Checked" fmlaLink="BA108" lockText="1" noThreeD="1"/>
</file>

<file path=xl/ctrlProps/ctrlProp2.xml><?xml version="1.0" encoding="utf-8"?>
<formControlPr xmlns="http://schemas.microsoft.com/office/spreadsheetml/2009/9/main" objectType="CheckBox" checked="Checked" fmlaLink="BA110" lockText="1" noThreeD="1"/>
</file>

<file path=xl/ctrlProps/ctrlProp3.xml><?xml version="1.0" encoding="utf-8"?>
<formControlPr xmlns="http://schemas.microsoft.com/office/spreadsheetml/2009/9/main" objectType="CheckBox" checked="Checked" fmlaLink="BA112" lockText="1" noThreeD="1"/>
</file>

<file path=xl/ctrlProps/ctrlProp4.xml><?xml version="1.0" encoding="utf-8"?>
<formControlPr xmlns="http://schemas.microsoft.com/office/spreadsheetml/2009/9/main" objectType="CheckBox" checked="Checked" fmlaLink="BA114" lockText="1" noThreeD="1"/>
</file>

<file path=xl/ctrlProps/ctrlProp5.xml><?xml version="1.0" encoding="utf-8"?>
<formControlPr xmlns="http://schemas.microsoft.com/office/spreadsheetml/2009/9/main" objectType="CheckBox" checked="Checked" fmlaLink="BA116" lockText="1" noThreeD="1"/>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4"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editAs="oneCell">
    <xdr:from>
      <xdr:col>1</xdr:col>
      <xdr:colOff>273326</xdr:colOff>
      <xdr:row>1</xdr:row>
      <xdr:rowOff>157370</xdr:rowOff>
    </xdr:from>
    <xdr:to>
      <xdr:col>1</xdr:col>
      <xdr:colOff>1368701</xdr:colOff>
      <xdr:row>1</xdr:row>
      <xdr:rowOff>839360</xdr:rowOff>
    </xdr:to>
    <xdr:pic>
      <xdr:nvPicPr>
        <xdr:cNvPr id="3" name="Image 2">
          <a:extLst>
            <a:ext uri="{FF2B5EF4-FFF2-40B4-BE49-F238E27FC236}">
              <a16:creationId xmlns:a16="http://schemas.microsoft.com/office/drawing/2014/main" id="{00000000-0008-0000-0000-000003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46043" y="323022"/>
          <a:ext cx="1095375" cy="681990"/>
        </a:xfrm>
        <a:prstGeom prst="rect">
          <a:avLst/>
        </a:prstGeom>
      </xdr:spPr>
    </xdr:pic>
    <xdr:clientData/>
  </xdr:twoCellAnchor>
  <xdr:twoCellAnchor>
    <xdr:from>
      <xdr:col>0</xdr:col>
      <xdr:colOff>165652</xdr:colOff>
      <xdr:row>2</xdr:row>
      <xdr:rowOff>66258</xdr:rowOff>
    </xdr:from>
    <xdr:to>
      <xdr:col>7</xdr:col>
      <xdr:colOff>1311565</xdr:colOff>
      <xdr:row>66</xdr:row>
      <xdr:rowOff>74544</xdr:rowOff>
    </xdr:to>
    <xdr:sp macro="" textlink="">
      <xdr:nvSpPr>
        <xdr:cNvPr id="5" name="ZoneTexte 4">
          <a:extLst>
            <a:ext uri="{FF2B5EF4-FFF2-40B4-BE49-F238E27FC236}">
              <a16:creationId xmlns:a16="http://schemas.microsoft.com/office/drawing/2014/main" id="{00000000-0008-0000-0000-000005000000}"/>
            </a:ext>
          </a:extLst>
        </xdr:cNvPr>
        <xdr:cNvSpPr txBox="1"/>
      </xdr:nvSpPr>
      <xdr:spPr>
        <a:xfrm>
          <a:off x="165652" y="1101584"/>
          <a:ext cx="7051413" cy="106100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fr-FR" sz="1100" b="1" u="sng">
              <a:solidFill>
                <a:schemeClr val="dk1"/>
              </a:solidFill>
              <a:effectLst/>
              <a:latin typeface="+mn-lt"/>
              <a:ea typeface="+mn-ea"/>
              <a:cs typeface="+mn-cs"/>
            </a:rPr>
            <a:t>Objectifs et contenu de l’outil de simulation financière</a:t>
          </a:r>
          <a:endParaRPr lang="fr-FR" sz="800" u="sng">
            <a:solidFill>
              <a:schemeClr val="dk1"/>
            </a:solidFill>
            <a:effectLst/>
            <a:latin typeface="+mn-lt"/>
            <a:ea typeface="+mn-ea"/>
            <a:cs typeface="+mn-cs"/>
          </a:endParaRPr>
        </a:p>
        <a:p>
          <a:r>
            <a:rPr lang="fr-FR" sz="1100" b="1" u="none" strike="noStrike">
              <a:solidFill>
                <a:schemeClr val="dk1"/>
              </a:solidFill>
              <a:effectLst/>
              <a:latin typeface="+mn-lt"/>
              <a:ea typeface="+mn-ea"/>
              <a:cs typeface="+mn-cs"/>
            </a:rPr>
            <a:t> </a:t>
          </a:r>
          <a:endParaRPr lang="fr-FR" sz="1000" b="1">
            <a:solidFill>
              <a:schemeClr val="dk1"/>
            </a:solidFill>
            <a:effectLst/>
            <a:latin typeface="+mn-lt"/>
            <a:ea typeface="+mn-ea"/>
            <a:cs typeface="+mn-cs"/>
          </a:endParaRPr>
        </a:p>
        <a:p>
          <a:r>
            <a:rPr lang="fr-FR" sz="1100">
              <a:solidFill>
                <a:schemeClr val="dk1"/>
              </a:solidFill>
              <a:effectLst/>
              <a:latin typeface="+mn-lt"/>
              <a:ea typeface="+mn-ea"/>
              <a:cs typeface="+mn-cs"/>
            </a:rPr>
            <a:t>Afin d’éclairer la décision sur le scénario immobilier à retenir dans le cadre d’un projet à labelliser, la DIE met à disposition des porteurs de projets un Outil de Simulation Financière sous format tableur (classeur .xls ou .odt).</a:t>
          </a:r>
          <a:endParaRPr lang="fr-FR" sz="1000">
            <a:solidFill>
              <a:schemeClr val="dk1"/>
            </a:solidFill>
            <a:effectLst/>
            <a:latin typeface="+mn-lt"/>
            <a:ea typeface="+mn-ea"/>
            <a:cs typeface="+mn-cs"/>
          </a:endParaRPr>
        </a:p>
        <a:p>
          <a:r>
            <a:rPr lang="fr-FR" sz="1100">
              <a:solidFill>
                <a:schemeClr val="dk1"/>
              </a:solidFill>
              <a:effectLst/>
              <a:latin typeface="+mn-lt"/>
              <a:ea typeface="+mn-ea"/>
              <a:cs typeface="+mn-cs"/>
            </a:rPr>
            <a:t> </a:t>
          </a:r>
          <a:endParaRPr lang="fr-FR" sz="1000">
            <a:solidFill>
              <a:schemeClr val="dk1"/>
            </a:solidFill>
            <a:effectLst/>
            <a:latin typeface="+mn-lt"/>
            <a:ea typeface="+mn-ea"/>
            <a:cs typeface="+mn-cs"/>
          </a:endParaRPr>
        </a:p>
        <a:p>
          <a:r>
            <a:rPr lang="fr-FR" sz="1100">
              <a:solidFill>
                <a:schemeClr val="dk1"/>
              </a:solidFill>
              <a:effectLst/>
              <a:latin typeface="+mn-lt"/>
              <a:ea typeface="+mn-ea"/>
              <a:cs typeface="+mn-cs"/>
            </a:rPr>
            <a:t>Cet outil fait l’objet d’améliorations régulières. </a:t>
          </a:r>
          <a:endParaRPr lang="fr-FR" sz="1000">
            <a:solidFill>
              <a:schemeClr val="dk1"/>
            </a:solidFill>
            <a:effectLst/>
            <a:latin typeface="+mn-lt"/>
            <a:ea typeface="+mn-ea"/>
            <a:cs typeface="+mn-cs"/>
          </a:endParaRPr>
        </a:p>
        <a:p>
          <a:r>
            <a:rPr lang="fr-FR" sz="1100">
              <a:solidFill>
                <a:schemeClr val="dk1"/>
              </a:solidFill>
              <a:effectLst/>
              <a:latin typeface="+mn-lt"/>
              <a:ea typeface="+mn-ea"/>
              <a:cs typeface="+mn-cs"/>
            </a:rPr>
            <a:t>Il est disponible sur le Portail Immobilier de l’État, en versions excel et ods. </a:t>
          </a:r>
          <a:endParaRPr lang="fr-FR" sz="1000">
            <a:solidFill>
              <a:schemeClr val="dk1"/>
            </a:solidFill>
            <a:effectLst/>
            <a:latin typeface="+mn-lt"/>
            <a:ea typeface="+mn-ea"/>
            <a:cs typeface="+mn-cs"/>
          </a:endParaRPr>
        </a:p>
        <a:p>
          <a:r>
            <a:rPr lang="fr-FR" sz="1100">
              <a:solidFill>
                <a:schemeClr val="dk1"/>
              </a:solidFill>
              <a:effectLst/>
              <a:latin typeface="+mn-lt"/>
              <a:ea typeface="+mn-ea"/>
              <a:cs typeface="+mn-cs"/>
            </a:rPr>
            <a:t> </a:t>
          </a:r>
          <a:endParaRPr lang="fr-FR" sz="1000">
            <a:solidFill>
              <a:schemeClr val="dk1"/>
            </a:solidFill>
            <a:effectLst/>
            <a:latin typeface="+mn-lt"/>
            <a:ea typeface="+mn-ea"/>
            <a:cs typeface="+mn-cs"/>
          </a:endParaRPr>
        </a:p>
        <a:p>
          <a:r>
            <a:rPr lang="fr-FR" sz="1100">
              <a:solidFill>
                <a:schemeClr val="dk1"/>
              </a:solidFill>
              <a:effectLst/>
              <a:latin typeface="+mn-lt"/>
              <a:ea typeface="+mn-ea"/>
              <a:cs typeface="+mn-cs"/>
            </a:rPr>
            <a:t>Cet outil doit permettre :	</a:t>
          </a:r>
          <a:endParaRPr lang="fr-FR" sz="1000">
            <a:solidFill>
              <a:schemeClr val="dk1"/>
            </a:solidFill>
            <a:effectLst/>
            <a:latin typeface="+mn-lt"/>
            <a:ea typeface="+mn-ea"/>
            <a:cs typeface="+mn-cs"/>
          </a:endParaRPr>
        </a:p>
        <a:p>
          <a:pPr lvl="0"/>
          <a:r>
            <a:rPr lang="fr-FR" sz="1100" b="1">
              <a:solidFill>
                <a:schemeClr val="dk1"/>
              </a:solidFill>
              <a:effectLst/>
              <a:latin typeface="+mn-lt"/>
              <a:ea typeface="+mn-ea"/>
              <a:cs typeface="+mn-cs"/>
            </a:rPr>
            <a:t>d'identifier et</a:t>
          </a:r>
          <a:r>
            <a:rPr lang="fr-FR" sz="1100" b="1" baseline="0">
              <a:solidFill>
                <a:schemeClr val="dk1"/>
              </a:solidFill>
              <a:effectLst/>
              <a:latin typeface="+mn-lt"/>
              <a:ea typeface="+mn-ea"/>
              <a:cs typeface="+mn-cs"/>
            </a:rPr>
            <a:t> caractériser </a:t>
          </a:r>
          <a:r>
            <a:rPr lang="fr-FR" sz="1100" b="1">
              <a:solidFill>
                <a:schemeClr val="dk1"/>
              </a:solidFill>
              <a:effectLst/>
              <a:latin typeface="+mn-lt"/>
              <a:ea typeface="+mn-ea"/>
              <a:cs typeface="+mn-cs"/>
            </a:rPr>
            <a:t>chaque scénario </a:t>
          </a:r>
          <a:r>
            <a:rPr lang="fr-FR" sz="1100">
              <a:solidFill>
                <a:schemeClr val="dk1"/>
              </a:solidFill>
              <a:effectLst/>
              <a:latin typeface="+mn-lt"/>
              <a:ea typeface="+mn-ea"/>
              <a:cs typeface="+mn-cs"/>
            </a:rPr>
            <a:t>sur  une durée de 25 ans, en intégrant l’ensemble coûts associés : dépenses (charges de fonctionnement ou d’entretien, déménagement par ex.), recettes et économies directes ou indirectes (loyers économisés ou nécessaires par ex.) générées par le projet ;</a:t>
          </a:r>
          <a:endParaRPr lang="fr-FR" sz="1000">
            <a:solidFill>
              <a:schemeClr val="dk1"/>
            </a:solidFill>
            <a:effectLst/>
            <a:latin typeface="+mn-lt"/>
            <a:ea typeface="+mn-ea"/>
            <a:cs typeface="+mn-cs"/>
          </a:endParaRPr>
        </a:p>
        <a:p>
          <a:pPr lvl="0"/>
          <a:r>
            <a:rPr lang="fr-FR" sz="1100" b="1">
              <a:solidFill>
                <a:schemeClr val="dk1"/>
              </a:solidFill>
              <a:effectLst/>
              <a:latin typeface="+mn-lt"/>
              <a:ea typeface="+mn-ea"/>
              <a:cs typeface="+mn-cs"/>
            </a:rPr>
            <a:t>une comparaison de scénarios immobiliers par rapport à un scénario de référence</a:t>
          </a:r>
          <a:r>
            <a:rPr lang="fr-FR" sz="1100">
              <a:solidFill>
                <a:schemeClr val="dk1"/>
              </a:solidFill>
              <a:effectLst/>
              <a:latin typeface="+mn-lt"/>
              <a:ea typeface="+mn-ea"/>
              <a:cs typeface="+mn-cs"/>
            </a:rPr>
            <a:t>, exprimés en Valeur Actualisée Nette (VAN) sur 25 ans ;</a:t>
          </a:r>
          <a:endParaRPr lang="fr-FR" sz="1000">
            <a:solidFill>
              <a:schemeClr val="dk1"/>
            </a:solidFill>
            <a:effectLst/>
            <a:latin typeface="+mn-lt"/>
            <a:ea typeface="+mn-ea"/>
            <a:cs typeface="+mn-cs"/>
          </a:endParaRPr>
        </a:p>
        <a:p>
          <a:pPr lvl="0"/>
          <a:r>
            <a:rPr lang="fr-FR" sz="1100" b="1">
              <a:solidFill>
                <a:schemeClr val="dk1"/>
              </a:solidFill>
              <a:effectLst/>
              <a:latin typeface="+mn-lt"/>
              <a:ea typeface="+mn-ea"/>
              <a:cs typeface="+mn-cs"/>
            </a:rPr>
            <a:t>l’identification des variables majeures de l’opération</a:t>
          </a:r>
          <a:r>
            <a:rPr lang="fr-FR" sz="1100">
              <a:solidFill>
                <a:schemeClr val="dk1"/>
              </a:solidFill>
              <a:effectLst/>
              <a:latin typeface="+mn-lt"/>
              <a:ea typeface="+mn-ea"/>
              <a:cs typeface="+mn-cs"/>
            </a:rPr>
            <a:t> ;</a:t>
          </a:r>
          <a:endParaRPr lang="fr-FR" sz="1000">
            <a:solidFill>
              <a:schemeClr val="dk1"/>
            </a:solidFill>
            <a:effectLst/>
            <a:latin typeface="+mn-lt"/>
            <a:ea typeface="+mn-ea"/>
            <a:cs typeface="+mn-cs"/>
          </a:endParaRPr>
        </a:p>
        <a:p>
          <a:pPr lvl="0"/>
          <a:r>
            <a:rPr lang="fr-FR" sz="1100" b="1">
              <a:solidFill>
                <a:schemeClr val="dk1"/>
              </a:solidFill>
              <a:effectLst/>
              <a:latin typeface="+mn-lt"/>
              <a:ea typeface="+mn-ea"/>
              <a:cs typeface="+mn-cs"/>
            </a:rPr>
            <a:t>l’expression d’une valorisation finale </a:t>
          </a:r>
          <a:r>
            <a:rPr lang="fr-FR" sz="1100">
              <a:solidFill>
                <a:schemeClr val="dk1"/>
              </a:solidFill>
              <a:effectLst/>
              <a:latin typeface="+mn-lt"/>
              <a:ea typeface="+mn-ea"/>
              <a:cs typeface="+mn-cs"/>
            </a:rPr>
            <a:t>théorique du bien à 25 ans.</a:t>
          </a:r>
          <a:endParaRPr lang="fr-FR" sz="1000">
            <a:solidFill>
              <a:schemeClr val="dk1"/>
            </a:solidFill>
            <a:effectLst/>
            <a:latin typeface="+mn-lt"/>
            <a:ea typeface="+mn-ea"/>
            <a:cs typeface="+mn-cs"/>
          </a:endParaRPr>
        </a:p>
        <a:p>
          <a:r>
            <a:rPr lang="fr-FR" sz="1100">
              <a:solidFill>
                <a:schemeClr val="dk1"/>
              </a:solidFill>
              <a:effectLst/>
              <a:latin typeface="+mn-lt"/>
              <a:ea typeface="+mn-ea"/>
              <a:cs typeface="+mn-cs"/>
            </a:rPr>
            <a:t> </a:t>
          </a:r>
          <a:endParaRPr lang="fr-FR" sz="1000">
            <a:solidFill>
              <a:schemeClr val="dk1"/>
            </a:solidFill>
            <a:effectLst/>
            <a:latin typeface="+mn-lt"/>
            <a:ea typeface="+mn-ea"/>
            <a:cs typeface="+mn-cs"/>
          </a:endParaRPr>
        </a:p>
        <a:p>
          <a:r>
            <a:rPr lang="fr-FR" sz="1100">
              <a:solidFill>
                <a:schemeClr val="dk1"/>
              </a:solidFill>
              <a:effectLst/>
              <a:latin typeface="+mn-lt"/>
              <a:ea typeface="+mn-ea"/>
              <a:cs typeface="+mn-cs"/>
            </a:rPr>
            <a:t>Le « classeur » est composé :</a:t>
          </a:r>
          <a:endParaRPr lang="fr-FR">
            <a:effectLst/>
          </a:endParaRPr>
        </a:p>
        <a:p>
          <a:r>
            <a:rPr lang="fr-FR" sz="1100" b="1">
              <a:solidFill>
                <a:schemeClr val="dk1"/>
              </a:solidFill>
              <a:effectLst/>
              <a:latin typeface="+mn-lt"/>
              <a:ea typeface="+mn-ea"/>
              <a:cs typeface="+mn-cs"/>
            </a:rPr>
            <a:t>d’un onglet "Synthèse globale</a:t>
          </a:r>
          <a:r>
            <a:rPr lang="fr-FR" sz="1100">
              <a:solidFill>
                <a:schemeClr val="dk1"/>
              </a:solidFill>
              <a:effectLst/>
              <a:latin typeface="+mn-lt"/>
              <a:ea typeface="+mn-ea"/>
              <a:cs typeface="+mn-cs"/>
            </a:rPr>
            <a:t>", présentant :</a:t>
          </a:r>
          <a:endParaRPr lang="fr-FR">
            <a:effectLst/>
          </a:endParaRPr>
        </a:p>
        <a:p>
          <a:r>
            <a:rPr lang="fr-FR" sz="1100">
              <a:solidFill>
                <a:schemeClr val="dk1"/>
              </a:solidFill>
              <a:effectLst/>
              <a:latin typeface="+mn-lt"/>
              <a:ea typeface="+mn-ea"/>
              <a:cs typeface="+mn-cs"/>
            </a:rPr>
            <a:t>un descriptif de chaque scénario avec une synthèse des avantages et inconvénients de chacun ;</a:t>
          </a:r>
          <a:endParaRPr lang="fr-FR">
            <a:effectLst/>
          </a:endParaRPr>
        </a:p>
        <a:p>
          <a:r>
            <a:rPr lang="fr-FR" sz="1100">
              <a:solidFill>
                <a:schemeClr val="dk1"/>
              </a:solidFill>
              <a:effectLst/>
              <a:latin typeface="+mn-lt"/>
              <a:ea typeface="+mn-ea"/>
              <a:cs typeface="+mn-cs"/>
            </a:rPr>
            <a:t>les courbes comparatives des scénarios en coûts complets et en VAN ;</a:t>
          </a:r>
          <a:endParaRPr lang="fr-FR">
            <a:effectLst/>
          </a:endParaRPr>
        </a:p>
        <a:p>
          <a:pPr eaLnBrk="1" fontAlgn="auto" latinLnBrk="0" hangingPunct="1"/>
          <a:r>
            <a:rPr lang="fr-FR" sz="1100" b="1">
              <a:solidFill>
                <a:schemeClr val="dk1"/>
              </a:solidFill>
              <a:effectLst/>
              <a:latin typeface="+mn-lt"/>
              <a:ea typeface="+mn-ea"/>
              <a:cs typeface="+mn-cs"/>
            </a:rPr>
            <a:t>d'un</a:t>
          </a:r>
          <a:r>
            <a:rPr lang="fr-FR" sz="1100" b="1" baseline="0">
              <a:solidFill>
                <a:schemeClr val="dk1"/>
              </a:solidFill>
              <a:effectLst/>
              <a:latin typeface="+mn-lt"/>
              <a:ea typeface="+mn-ea"/>
              <a:cs typeface="+mn-cs"/>
            </a:rPr>
            <a:t> onglet "Hypothèses des scénarios", </a:t>
          </a:r>
          <a:r>
            <a:rPr lang="fr-FR" sz="1100" b="0" baseline="0">
              <a:solidFill>
                <a:schemeClr val="dk1"/>
              </a:solidFill>
              <a:effectLst/>
              <a:latin typeface="+mn-lt"/>
              <a:ea typeface="+mn-ea"/>
              <a:cs typeface="+mn-cs"/>
            </a:rPr>
            <a:t>rassemblant l</a:t>
          </a:r>
          <a:r>
            <a:rPr lang="fr-FR" sz="1100">
              <a:solidFill>
                <a:schemeClr val="dk1"/>
              </a:solidFill>
              <a:effectLst/>
              <a:latin typeface="+mn-lt"/>
              <a:ea typeface="+mn-ea"/>
              <a:cs typeface="+mn-cs"/>
            </a:rPr>
            <a:t>es données et variables utilisées pour chaque scénario.</a:t>
          </a:r>
          <a:endParaRPr lang="fr-FR">
            <a:effectLst/>
          </a:endParaRPr>
        </a:p>
        <a:p>
          <a:r>
            <a:rPr lang="fr-FR" sz="1100" b="1">
              <a:solidFill>
                <a:schemeClr val="dk1"/>
              </a:solidFill>
              <a:effectLst/>
              <a:latin typeface="+mn-lt"/>
              <a:ea typeface="+mn-ea"/>
              <a:cs typeface="+mn-cs"/>
            </a:rPr>
            <a:t>de cinq onglets "scénarios"</a:t>
          </a:r>
          <a:r>
            <a:rPr lang="fr-FR" sz="1100">
              <a:solidFill>
                <a:schemeClr val="dk1"/>
              </a:solidFill>
              <a:effectLst/>
              <a:latin typeface="+mn-lt"/>
              <a:ea typeface="+mn-ea"/>
              <a:cs typeface="+mn-cs"/>
            </a:rPr>
            <a:t> (S0, S1, S2...) détaillant chaque année sur 25ans, les dépenses et les recettes liées à chaque scénario envisagé.</a:t>
          </a:r>
          <a:endParaRPr lang="fr-FR">
            <a:effectLst/>
          </a:endParaRPr>
        </a:p>
        <a:p>
          <a:endParaRPr lang="fr-FR" sz="1100">
            <a:solidFill>
              <a:schemeClr val="dk1"/>
            </a:solidFill>
            <a:effectLst/>
            <a:latin typeface="+mn-lt"/>
            <a:ea typeface="+mn-ea"/>
            <a:cs typeface="+mn-cs"/>
          </a:endParaRPr>
        </a:p>
        <a:p>
          <a:r>
            <a:rPr lang="fr-FR" sz="1100" b="1" u="sng">
              <a:solidFill>
                <a:schemeClr val="dk1"/>
              </a:solidFill>
              <a:effectLst/>
              <a:latin typeface="+mn-lt"/>
              <a:ea typeface="+mn-ea"/>
              <a:cs typeface="+mn-cs"/>
            </a:rPr>
            <a:t>Préambule</a:t>
          </a:r>
        </a:p>
        <a:p>
          <a:r>
            <a:rPr lang="fr-FR" sz="1100">
              <a:solidFill>
                <a:schemeClr val="dk1"/>
              </a:solidFill>
              <a:effectLst/>
              <a:latin typeface="+mn-lt"/>
              <a:ea typeface="+mn-ea"/>
              <a:cs typeface="+mn-cs"/>
            </a:rPr>
            <a:t>Afin que les scénarios soit comparables,</a:t>
          </a:r>
          <a:r>
            <a:rPr lang="fr-FR" sz="1100" baseline="0">
              <a:solidFill>
                <a:schemeClr val="dk1"/>
              </a:solidFill>
              <a:effectLst/>
              <a:latin typeface="+mn-lt"/>
              <a:ea typeface="+mn-ea"/>
              <a:cs typeface="+mn-cs"/>
            </a:rPr>
            <a:t> l</a:t>
          </a:r>
          <a:r>
            <a:rPr lang="fr-FR" sz="1100">
              <a:solidFill>
                <a:schemeClr val="dk1"/>
              </a:solidFill>
              <a:effectLst/>
              <a:latin typeface="+mn-lt"/>
              <a:ea typeface="+mn-ea"/>
              <a:cs typeface="+mn-cs"/>
            </a:rPr>
            <a:t>’analyse se fait à «Postes</a:t>
          </a:r>
          <a:r>
            <a:rPr lang="fr-FR" sz="1100" baseline="0">
              <a:solidFill>
                <a:schemeClr val="dk1"/>
              </a:solidFill>
              <a:effectLst/>
              <a:latin typeface="+mn-lt"/>
              <a:ea typeface="+mn-ea"/>
              <a:cs typeface="+mn-cs"/>
            </a:rPr>
            <a:t> de Travail (PdT)</a:t>
          </a:r>
          <a:r>
            <a:rPr lang="fr-FR" sz="1100">
              <a:solidFill>
                <a:schemeClr val="dk1"/>
              </a:solidFill>
              <a:effectLst/>
              <a:latin typeface="+mn-lt"/>
              <a:ea typeface="+mn-ea"/>
              <a:cs typeface="+mn-cs"/>
            </a:rPr>
            <a:t> égaux » : c’est le nombre de PdT qui doit être le même dans tous les scénarios, l’immobilier (densifié, acquis, loué, vendu, mis à bail…) s’adaptant à ce périmètre.</a:t>
          </a:r>
        </a:p>
        <a:p>
          <a:r>
            <a:rPr lang="fr-FR" sz="1100">
              <a:solidFill>
                <a:schemeClr val="dk1"/>
              </a:solidFill>
              <a:effectLst/>
              <a:latin typeface="+mn-lt"/>
              <a:ea typeface="+mn-ea"/>
              <a:cs typeface="+mn-cs"/>
            </a:rPr>
            <a:t>En particulier,</a:t>
          </a:r>
          <a:r>
            <a:rPr lang="fr-FR" sz="1100" baseline="0">
              <a:solidFill>
                <a:schemeClr val="dk1"/>
              </a:solidFill>
              <a:effectLst/>
              <a:latin typeface="+mn-lt"/>
              <a:ea typeface="+mn-ea"/>
              <a:cs typeface="+mn-cs"/>
            </a:rPr>
            <a:t> s</a:t>
          </a:r>
          <a:r>
            <a:rPr lang="fr-FR" sz="1100">
              <a:solidFill>
                <a:schemeClr val="dk1"/>
              </a:solidFill>
              <a:effectLst/>
              <a:latin typeface="+mn-lt"/>
              <a:ea typeface="+mn-ea"/>
              <a:cs typeface="+mn-cs"/>
            </a:rPr>
            <a:t>i</a:t>
          </a:r>
          <a:r>
            <a:rPr lang="fr-FR" sz="1100" baseline="0">
              <a:solidFill>
                <a:schemeClr val="dk1"/>
              </a:solidFill>
              <a:effectLst/>
              <a:latin typeface="+mn-lt"/>
              <a:ea typeface="+mn-ea"/>
              <a:cs typeface="+mn-cs"/>
            </a:rPr>
            <a:t> une augmentation du nombre de PdT est prévue, cela doit être intégré également au "scénario de référence".</a:t>
          </a:r>
          <a:endParaRPr lang="fr-FR">
            <a:effectLst/>
          </a:endParaRPr>
        </a:p>
        <a:p>
          <a:r>
            <a:rPr lang="fr-FR" sz="1100">
              <a:solidFill>
                <a:schemeClr val="dk1"/>
              </a:solidFill>
              <a:effectLst/>
              <a:latin typeface="+mn-lt"/>
              <a:ea typeface="+mn-ea"/>
              <a:cs typeface="+mn-cs"/>
            </a:rPr>
            <a:t> </a:t>
          </a:r>
          <a:endParaRPr lang="fr-FR">
            <a:effectLst/>
          </a:endParaRPr>
        </a:p>
        <a:p>
          <a:r>
            <a:rPr lang="fr-FR" sz="1100">
              <a:solidFill>
                <a:schemeClr val="dk1"/>
              </a:solidFill>
              <a:effectLst/>
              <a:latin typeface="+mn-lt"/>
              <a:ea typeface="+mn-ea"/>
              <a:cs typeface="+mn-cs"/>
            </a:rPr>
            <a:t>Considérant qu’il est difficile de prévoir l’évolution des services</a:t>
          </a:r>
          <a:r>
            <a:rPr lang="fr-FR" sz="1100" baseline="0">
              <a:solidFill>
                <a:schemeClr val="dk1"/>
              </a:solidFill>
              <a:effectLst/>
              <a:latin typeface="+mn-lt"/>
              <a:ea typeface="+mn-ea"/>
              <a:cs typeface="+mn-cs"/>
            </a:rPr>
            <a:t> </a:t>
          </a:r>
          <a:r>
            <a:rPr lang="fr-FR" sz="1100">
              <a:solidFill>
                <a:schemeClr val="dk1"/>
              </a:solidFill>
              <a:effectLst/>
              <a:latin typeface="+mn-lt"/>
              <a:ea typeface="+mn-ea"/>
              <a:cs typeface="+mn-cs"/>
            </a:rPr>
            <a:t>au-delà de 5 ans, on considérera que le nombre de PdT est constant après 5 ans, mais une attention sera portée à la sécabilité des bâtiments et leur adaptabilité aux nouveaux modes de travail, ainsi qu’aux effectifs potentiellement regroupables à moyen ou long terme.</a:t>
          </a:r>
        </a:p>
        <a:p>
          <a:r>
            <a:rPr lang="fr-FR" sz="1100">
              <a:solidFill>
                <a:schemeClr val="dk1"/>
              </a:solidFill>
              <a:effectLst/>
              <a:latin typeface="+mn-lt"/>
              <a:ea typeface="+mn-ea"/>
              <a:cs typeface="+mn-cs"/>
            </a:rPr>
            <a:t> </a:t>
          </a:r>
          <a:endParaRPr lang="fr-FR" sz="1000">
            <a:solidFill>
              <a:schemeClr val="dk1"/>
            </a:solidFill>
            <a:effectLst/>
            <a:latin typeface="+mn-lt"/>
            <a:ea typeface="+mn-ea"/>
            <a:cs typeface="+mn-cs"/>
          </a:endParaRPr>
        </a:p>
        <a:p>
          <a:pPr algn="just"/>
          <a:r>
            <a:rPr lang="fr-FR" sz="1100" b="1" u="sng">
              <a:solidFill>
                <a:schemeClr val="dk1"/>
              </a:solidFill>
              <a:effectLst/>
              <a:latin typeface="+mn-lt"/>
              <a:ea typeface="+mn-ea"/>
              <a:cs typeface="+mn-cs"/>
            </a:rPr>
            <a:t>Prise en main de l’outil de simulation financière</a:t>
          </a:r>
          <a:endParaRPr lang="fr-FR" sz="800" u="sng">
            <a:solidFill>
              <a:schemeClr val="dk1"/>
            </a:solidFill>
            <a:effectLst/>
            <a:latin typeface="+mn-lt"/>
            <a:ea typeface="+mn-ea"/>
            <a:cs typeface="+mn-cs"/>
          </a:endParaRPr>
        </a:p>
        <a:p>
          <a:r>
            <a:rPr lang="fr-FR" sz="1100">
              <a:solidFill>
                <a:schemeClr val="dk1"/>
              </a:solidFill>
              <a:effectLst/>
              <a:latin typeface="+mn-lt"/>
              <a:ea typeface="+mn-ea"/>
              <a:cs typeface="+mn-cs"/>
            </a:rPr>
            <a:t> </a:t>
          </a:r>
          <a:endParaRPr lang="fr-FR" sz="1000">
            <a:solidFill>
              <a:schemeClr val="dk1"/>
            </a:solidFill>
            <a:effectLst/>
            <a:latin typeface="+mn-lt"/>
            <a:ea typeface="+mn-ea"/>
            <a:cs typeface="+mn-cs"/>
          </a:endParaRPr>
        </a:p>
        <a:p>
          <a:r>
            <a:rPr lang="fr-FR" sz="1100">
              <a:solidFill>
                <a:schemeClr val="dk1"/>
              </a:solidFill>
              <a:effectLst/>
              <a:latin typeface="+mn-lt"/>
              <a:ea typeface="+mn-ea"/>
              <a:cs typeface="+mn-cs"/>
            </a:rPr>
            <a:t>Il convient de procéder au remplissage de l’outil selon les étapes suivantes.</a:t>
          </a:r>
          <a:endParaRPr lang="fr-FR">
            <a:effectLst/>
          </a:endParaRPr>
        </a:p>
        <a:p>
          <a:r>
            <a:rPr lang="fr-FR" sz="1100">
              <a:solidFill>
                <a:schemeClr val="dk1"/>
              </a:solidFill>
              <a:effectLst/>
              <a:latin typeface="+mn-lt"/>
              <a:ea typeface="+mn-ea"/>
              <a:cs typeface="+mn-cs"/>
            </a:rPr>
            <a:t> </a:t>
          </a:r>
          <a:endParaRPr lang="fr-FR">
            <a:effectLst/>
          </a:endParaRPr>
        </a:p>
        <a:p>
          <a:r>
            <a:rPr lang="fr-FR" sz="1100" b="1">
              <a:solidFill>
                <a:schemeClr val="dk1"/>
              </a:solidFill>
              <a:effectLst/>
              <a:latin typeface="+mn-lt"/>
              <a:ea typeface="+mn-ea"/>
              <a:cs typeface="+mn-cs"/>
            </a:rPr>
            <a:t>1 - Nommer chaque scénario</a:t>
          </a:r>
          <a:r>
            <a:rPr lang="fr-FR" sz="1100">
              <a:solidFill>
                <a:schemeClr val="dk1"/>
              </a:solidFill>
              <a:effectLst/>
              <a:latin typeface="+mn-lt"/>
              <a:ea typeface="+mn-ea"/>
              <a:cs typeface="+mn-cs"/>
            </a:rPr>
            <a:t> dans les cellules de couleur (B81 à B85) de l’onglet « Synthèse ». Le Scénario 0 est toujours le </a:t>
          </a:r>
          <a:r>
            <a:rPr lang="fr-FR" sz="1100" b="1">
              <a:solidFill>
                <a:schemeClr val="dk1"/>
              </a:solidFill>
              <a:effectLst/>
              <a:latin typeface="+mn-lt"/>
              <a:ea typeface="+mn-ea"/>
              <a:cs typeface="+mn-cs"/>
            </a:rPr>
            <a:t>scénario de référence (scénario 0)</a:t>
          </a:r>
          <a:r>
            <a:rPr lang="fr-FR" sz="1100">
              <a:solidFill>
                <a:schemeClr val="dk1"/>
              </a:solidFill>
              <a:effectLst/>
              <a:latin typeface="+mn-lt"/>
              <a:ea typeface="+mn-ea"/>
              <a:cs typeface="+mn-cs"/>
            </a:rPr>
            <a:t>, présentant la situation actuelle, enrichie le cas échéant des adaptations nécessaires au maintien du bâtiment sur 25 ans. </a:t>
          </a:r>
          <a:endParaRPr lang="fr-FR">
            <a:effectLst/>
          </a:endParaRPr>
        </a:p>
        <a:p>
          <a:r>
            <a:rPr lang="fr-FR" sz="1100">
              <a:solidFill>
                <a:schemeClr val="dk1"/>
              </a:solidFill>
              <a:effectLst/>
              <a:latin typeface="+mn-lt"/>
              <a:ea typeface="+mn-ea"/>
              <a:cs typeface="+mn-cs"/>
            </a:rPr>
            <a:t>  </a:t>
          </a:r>
          <a:endParaRPr lang="fr-FR">
            <a:effectLst/>
          </a:endParaRPr>
        </a:p>
        <a:p>
          <a:r>
            <a:rPr lang="fr-FR" sz="1100" b="1">
              <a:solidFill>
                <a:schemeClr val="dk1"/>
              </a:solidFill>
              <a:effectLst/>
              <a:latin typeface="+mn-lt"/>
              <a:ea typeface="+mn-ea"/>
              <a:cs typeface="+mn-cs"/>
            </a:rPr>
            <a:t>2</a:t>
          </a:r>
          <a:r>
            <a:rPr lang="fr-FR" sz="1100">
              <a:solidFill>
                <a:schemeClr val="dk1"/>
              </a:solidFill>
              <a:effectLst/>
              <a:latin typeface="+mn-lt"/>
              <a:ea typeface="+mn-ea"/>
              <a:cs typeface="+mn-cs"/>
            </a:rPr>
            <a:t> - </a:t>
          </a:r>
          <a:r>
            <a:rPr lang="fr-FR" sz="1100" b="1">
              <a:solidFill>
                <a:schemeClr val="dk1"/>
              </a:solidFill>
              <a:effectLst/>
              <a:latin typeface="+mn-lt"/>
              <a:ea typeface="+mn-ea"/>
              <a:cs typeface="+mn-cs"/>
            </a:rPr>
            <a:t>Dans l'onglet "Hypothèses des scénarios", </a:t>
          </a:r>
          <a:endParaRPr lang="fr-FR">
            <a:effectLst/>
          </a:endParaRPr>
        </a:p>
        <a:p>
          <a:r>
            <a:rPr lang="fr-FR" sz="1100" b="1">
              <a:solidFill>
                <a:schemeClr val="dk1"/>
              </a:solidFill>
              <a:effectLst/>
              <a:latin typeface="+mn-lt"/>
              <a:ea typeface="+mn-ea"/>
              <a:cs typeface="+mn-cs"/>
            </a:rPr>
            <a:t>- L'utilisateur ne doit remplir que</a:t>
          </a:r>
          <a:r>
            <a:rPr lang="fr-FR" sz="1100" b="1" baseline="0">
              <a:solidFill>
                <a:schemeClr val="dk1"/>
              </a:solidFill>
              <a:effectLst/>
              <a:latin typeface="+mn-lt"/>
              <a:ea typeface="+mn-ea"/>
              <a:cs typeface="+mn-cs"/>
            </a:rPr>
            <a:t> les cellules jaunes pâle. </a:t>
          </a:r>
        </a:p>
        <a:p>
          <a:r>
            <a:rPr lang="fr-FR" sz="1100" b="1">
              <a:solidFill>
                <a:schemeClr val="dk1"/>
              </a:solidFill>
              <a:effectLst/>
              <a:latin typeface="+mn-lt"/>
              <a:ea typeface="+mn-ea"/>
              <a:cs typeface="+mn-cs"/>
            </a:rPr>
            <a:t>- Remplir</a:t>
          </a:r>
          <a:r>
            <a:rPr lang="fr-FR" sz="1100" b="1" baseline="0">
              <a:solidFill>
                <a:schemeClr val="dk1"/>
              </a:solidFill>
              <a:effectLst/>
              <a:latin typeface="+mn-lt"/>
              <a:ea typeface="+mn-ea"/>
              <a:cs typeface="+mn-cs"/>
            </a:rPr>
            <a:t> </a:t>
          </a:r>
          <a:r>
            <a:rPr lang="fr-FR" sz="1100" b="1">
              <a:solidFill>
                <a:schemeClr val="dk1"/>
              </a:solidFill>
              <a:effectLst/>
              <a:latin typeface="+mn-lt"/>
              <a:ea typeface="+mn-ea"/>
              <a:cs typeface="+mn-cs"/>
            </a:rPr>
            <a:t>les tableaux de données par bâtiment</a:t>
          </a:r>
          <a:r>
            <a:rPr lang="fr-FR" sz="1100">
              <a:solidFill>
                <a:schemeClr val="dk1"/>
              </a:solidFill>
              <a:effectLst/>
              <a:latin typeface="+mn-lt"/>
              <a:ea typeface="+mn-ea"/>
              <a:cs typeface="+mn-cs"/>
            </a:rPr>
            <a:t> : surfaces, effectifs, PdT, valeurs, charges... Seuls les loyers payés à des tiers doivent apparaître. Ne pas faire figurer les loyers budgétaires.</a:t>
          </a:r>
          <a:endParaRPr lang="fr-FR">
            <a:effectLst/>
          </a:endParaRPr>
        </a:p>
        <a:p>
          <a:r>
            <a:rPr lang="fr-FR" sz="1100" u="sng">
              <a:solidFill>
                <a:schemeClr val="dk1"/>
              </a:solidFill>
              <a:effectLst/>
              <a:latin typeface="+mn-lt"/>
              <a:ea typeface="+mn-ea"/>
              <a:cs typeface="+mn-cs"/>
            </a:rPr>
            <a:t>Nota</a:t>
          </a:r>
        </a:p>
        <a:p>
          <a:r>
            <a:rPr lang="fr-FR" sz="1100">
              <a:solidFill>
                <a:schemeClr val="dk1"/>
              </a:solidFill>
              <a:effectLst/>
              <a:latin typeface="+mn-lt"/>
              <a:ea typeface="+mn-ea"/>
              <a:cs typeface="+mn-cs"/>
            </a:rPr>
            <a:t>- Le comparatif des scénarios s'effectue à périmètre "PdT égal": tous les services et agents concernés par le projet doivent être comptabilisés dans chaque scénario. Ceci est à vérifier à la ligne 13 de cet onglet (les PdT doient être égaux entre tous les scénarios). </a:t>
          </a:r>
        </a:p>
        <a:p>
          <a:r>
            <a:rPr lang="fr-FR" sz="1100">
              <a:solidFill>
                <a:schemeClr val="dk1"/>
              </a:solidFill>
              <a:effectLst/>
              <a:latin typeface="+mn-lt"/>
              <a:ea typeface="+mn-ea"/>
              <a:cs typeface="+mn-cs"/>
            </a:rPr>
            <a:t>- L'outil "ventile" automatiquement</a:t>
          </a:r>
          <a:r>
            <a:rPr lang="fr-FR" sz="1100" baseline="0">
              <a:solidFill>
                <a:schemeClr val="dk1"/>
              </a:solidFill>
              <a:effectLst/>
              <a:latin typeface="+mn-lt"/>
              <a:ea typeface="+mn-ea"/>
              <a:cs typeface="+mn-cs"/>
            </a:rPr>
            <a:t> les données rentrées dans l'onglet "Hypothèses" vers  les onglets "scénarios". Pour ce faire, il convient de porter une attention particulière aux dates de début et fin des investissements, revenus/charges à mentionner dans cet onglet.</a:t>
          </a:r>
        </a:p>
        <a:p>
          <a:r>
            <a:rPr lang="fr-FR" sz="1100" u="sng" baseline="0">
              <a:solidFill>
                <a:schemeClr val="dk1"/>
              </a:solidFill>
              <a:effectLst/>
              <a:latin typeface="+mn-lt"/>
              <a:ea typeface="+mn-ea"/>
              <a:cs typeface="+mn-cs"/>
            </a:rPr>
            <a:t>Important</a:t>
          </a:r>
          <a:r>
            <a:rPr lang="fr-FR" sz="1100" baseline="0">
              <a:solidFill>
                <a:schemeClr val="dk1"/>
              </a:solidFill>
              <a:effectLst/>
              <a:latin typeface="+mn-lt"/>
              <a:ea typeface="+mn-ea"/>
              <a:cs typeface="+mn-cs"/>
            </a:rPr>
            <a:t>:</a:t>
          </a:r>
        </a:p>
        <a:p>
          <a:r>
            <a:rPr lang="fr-FR" sz="1100" baseline="0">
              <a:solidFill>
                <a:schemeClr val="dk1"/>
              </a:solidFill>
              <a:effectLst/>
              <a:latin typeface="+mn-lt"/>
              <a:ea typeface="+mn-ea"/>
              <a:cs typeface="+mn-cs"/>
            </a:rPr>
            <a:t>* Les dépenses d'investissement sont étalées entre l'année de début et de fin rentrées par l'utilisateur (ex: un investissement de 1M€ entre 2022 et 2023 sera comptabilisé 500k€ en 2022 et 500k€ en 2023)</a:t>
          </a:r>
        </a:p>
        <a:p>
          <a:r>
            <a:rPr lang="fr-FR" sz="1100" baseline="0">
              <a:solidFill>
                <a:schemeClr val="dk1"/>
              </a:solidFill>
              <a:effectLst/>
              <a:latin typeface="+mn-lt"/>
              <a:ea typeface="+mn-ea"/>
              <a:cs typeface="+mn-cs"/>
            </a:rPr>
            <a:t>* Les revenus et charges sont prévus tous les ans entre l'année de début et de fin rentrées par l'utilisateur (ex : une charge locative de 1M€ entre 2022 et 2023 sera comptabilisée 1M€ en 2022 et 1M€ en 2023)</a:t>
          </a:r>
          <a:r>
            <a:rPr lang="fr-FR" sz="1100">
              <a:solidFill>
                <a:schemeClr val="dk1"/>
              </a:solidFill>
              <a:effectLst/>
              <a:latin typeface="+mn-lt"/>
              <a:ea typeface="+mn-ea"/>
              <a:cs typeface="+mn-cs"/>
            </a:rPr>
            <a:t> </a:t>
          </a:r>
          <a:endParaRPr lang="fr-FR" sz="1000">
            <a:solidFill>
              <a:schemeClr val="dk1"/>
            </a:solidFill>
            <a:effectLst/>
            <a:latin typeface="+mn-lt"/>
            <a:ea typeface="+mn-ea"/>
            <a:cs typeface="+mn-cs"/>
          </a:endParaRPr>
        </a:p>
        <a:p>
          <a:endParaRPr lang="fr-FR" sz="1000">
            <a:solidFill>
              <a:schemeClr val="dk1"/>
            </a:solidFill>
            <a:effectLst/>
            <a:latin typeface="+mn-lt"/>
            <a:ea typeface="+mn-ea"/>
            <a:cs typeface="+mn-cs"/>
          </a:endParaRPr>
        </a:p>
        <a:p>
          <a:endParaRPr lang="fr-FR" sz="1100"/>
        </a:p>
      </xdr:txBody>
    </xdr:sp>
    <xdr:clientData/>
  </xdr:twoCellAnchor>
  <xdr:twoCellAnchor>
    <xdr:from>
      <xdr:col>0</xdr:col>
      <xdr:colOff>173934</xdr:colOff>
      <xdr:row>67</xdr:row>
      <xdr:rowOff>24847</xdr:rowOff>
    </xdr:from>
    <xdr:to>
      <xdr:col>7</xdr:col>
      <xdr:colOff>1319847</xdr:colOff>
      <xdr:row>132</xdr:row>
      <xdr:rowOff>59531</xdr:rowOff>
    </xdr:to>
    <xdr:sp macro="" textlink="">
      <xdr:nvSpPr>
        <xdr:cNvPr id="7" name="ZoneTexte 6">
          <a:extLst>
            <a:ext uri="{FF2B5EF4-FFF2-40B4-BE49-F238E27FC236}">
              <a16:creationId xmlns:a16="http://schemas.microsoft.com/office/drawing/2014/main" id="{00000000-0008-0000-0000-000007000000}"/>
            </a:ext>
          </a:extLst>
        </xdr:cNvPr>
        <xdr:cNvSpPr txBox="1"/>
      </xdr:nvSpPr>
      <xdr:spPr>
        <a:xfrm>
          <a:off x="173934" y="11895378"/>
          <a:ext cx="7051413" cy="10869372"/>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fr-FR" sz="1100">
              <a:solidFill>
                <a:schemeClr val="dk1"/>
              </a:solidFill>
              <a:effectLst/>
              <a:latin typeface="+mn-lt"/>
              <a:ea typeface="+mn-ea"/>
              <a:cs typeface="+mn-cs"/>
            </a:rPr>
            <a:t> </a:t>
          </a:r>
          <a:endParaRPr lang="fr-FR" sz="1000">
            <a:solidFill>
              <a:schemeClr val="dk1"/>
            </a:solidFill>
            <a:effectLst/>
            <a:latin typeface="+mn-lt"/>
            <a:ea typeface="+mn-ea"/>
            <a:cs typeface="+mn-cs"/>
          </a:endParaRPr>
        </a:p>
        <a:p>
          <a:r>
            <a:rPr lang="fr-FR" sz="1100" b="1">
              <a:solidFill>
                <a:schemeClr val="dk1"/>
              </a:solidFill>
              <a:effectLst/>
              <a:latin typeface="+mn-lt"/>
              <a:ea typeface="+mn-ea"/>
              <a:cs typeface="+mn-cs"/>
            </a:rPr>
            <a:t>3 - Si besoin, identifier les données susceptibles de varier et de peser</a:t>
          </a:r>
          <a:r>
            <a:rPr lang="fr-FR" sz="1100">
              <a:solidFill>
                <a:schemeClr val="dk1"/>
              </a:solidFill>
              <a:effectLst/>
              <a:latin typeface="+mn-lt"/>
              <a:ea typeface="+mn-ea"/>
              <a:cs typeface="+mn-cs"/>
            </a:rPr>
            <a:t> </a:t>
          </a:r>
          <a:r>
            <a:rPr lang="fr-FR" sz="1100" b="1">
              <a:solidFill>
                <a:schemeClr val="dk1"/>
              </a:solidFill>
              <a:effectLst/>
              <a:latin typeface="+mn-lt"/>
              <a:ea typeface="+mn-ea"/>
              <a:cs typeface="+mn-cs"/>
            </a:rPr>
            <a:t>dans le choix du scénario</a:t>
          </a:r>
          <a:r>
            <a:rPr lang="fr-FR" sz="1100">
              <a:solidFill>
                <a:schemeClr val="dk1"/>
              </a:solidFill>
              <a:effectLst/>
              <a:latin typeface="+mn-lt"/>
              <a:ea typeface="+mn-ea"/>
              <a:cs typeface="+mn-cs"/>
            </a:rPr>
            <a:t> (les mettre en couleur vive dans le tableau de l’onglet « Hypothèse des scénarios »). </a:t>
          </a:r>
          <a:endParaRPr lang="fr-FR" sz="1000">
            <a:solidFill>
              <a:schemeClr val="dk1"/>
            </a:solidFill>
            <a:effectLst/>
            <a:latin typeface="+mn-lt"/>
            <a:ea typeface="+mn-ea"/>
            <a:cs typeface="+mn-cs"/>
          </a:endParaRPr>
        </a:p>
        <a:p>
          <a:endParaRPr lang="fr-FR" sz="1000">
            <a:solidFill>
              <a:schemeClr val="dk1"/>
            </a:solidFill>
            <a:effectLst/>
            <a:latin typeface="+mn-lt"/>
            <a:ea typeface="+mn-ea"/>
            <a:cs typeface="+mn-cs"/>
          </a:endParaRPr>
        </a:p>
        <a:p>
          <a:r>
            <a:rPr lang="fr-FR" sz="1100">
              <a:solidFill>
                <a:schemeClr val="dk1"/>
              </a:solidFill>
              <a:effectLst/>
              <a:latin typeface="+mn-lt"/>
              <a:ea typeface="+mn-ea"/>
              <a:cs typeface="+mn-cs"/>
            </a:rPr>
            <a:t> </a:t>
          </a:r>
          <a:endParaRPr lang="fr-FR" sz="1000">
            <a:solidFill>
              <a:schemeClr val="dk1"/>
            </a:solidFill>
            <a:effectLst/>
            <a:latin typeface="+mn-lt"/>
            <a:ea typeface="+mn-ea"/>
            <a:cs typeface="+mn-cs"/>
          </a:endParaRPr>
        </a:p>
        <a:p>
          <a:r>
            <a:rPr lang="fr-FR" sz="1100" b="1" u="sng">
              <a:solidFill>
                <a:schemeClr val="dk1"/>
              </a:solidFill>
              <a:effectLst/>
              <a:latin typeface="+mn-lt"/>
              <a:ea typeface="+mn-ea"/>
              <a:cs typeface="+mn-cs"/>
            </a:rPr>
            <a:t>Maniement de l’outil de simulation financière </a:t>
          </a:r>
          <a:endParaRPr lang="fr-FR" sz="800" u="sng">
            <a:solidFill>
              <a:schemeClr val="dk1"/>
            </a:solidFill>
            <a:effectLst/>
            <a:latin typeface="+mn-lt"/>
            <a:ea typeface="+mn-ea"/>
            <a:cs typeface="+mn-cs"/>
          </a:endParaRPr>
        </a:p>
        <a:p>
          <a:r>
            <a:rPr lang="fr-FR" sz="1100" b="1" u="none" strike="noStrike">
              <a:solidFill>
                <a:schemeClr val="dk1"/>
              </a:solidFill>
              <a:effectLst/>
              <a:latin typeface="+mn-lt"/>
              <a:ea typeface="+mn-ea"/>
              <a:cs typeface="+mn-cs"/>
            </a:rPr>
            <a:t> </a:t>
          </a:r>
          <a:endParaRPr lang="fr-FR" sz="1000">
            <a:solidFill>
              <a:schemeClr val="dk1"/>
            </a:solidFill>
            <a:effectLst/>
            <a:latin typeface="+mn-lt"/>
            <a:ea typeface="+mn-ea"/>
            <a:cs typeface="+mn-cs"/>
          </a:endParaRPr>
        </a:p>
        <a:p>
          <a:r>
            <a:rPr lang="fr-FR" sz="1100" b="1">
              <a:solidFill>
                <a:schemeClr val="dk1"/>
              </a:solidFill>
              <a:effectLst/>
              <a:latin typeface="+mn-lt"/>
              <a:ea typeface="+mn-ea"/>
              <a:cs typeface="+mn-cs"/>
            </a:rPr>
            <a:t>Tous les montants et calculs du tableau sont exprimés en TTC.</a:t>
          </a:r>
          <a:endParaRPr lang="fr-FR" sz="1000">
            <a:solidFill>
              <a:schemeClr val="dk1"/>
            </a:solidFill>
            <a:effectLst/>
            <a:latin typeface="+mn-lt"/>
            <a:ea typeface="+mn-ea"/>
            <a:cs typeface="+mn-cs"/>
          </a:endParaRPr>
        </a:p>
        <a:p>
          <a:r>
            <a:rPr lang="fr-FR" sz="1100" b="1">
              <a:solidFill>
                <a:schemeClr val="dk1"/>
              </a:solidFill>
              <a:effectLst/>
              <a:latin typeface="+mn-lt"/>
              <a:ea typeface="+mn-ea"/>
              <a:cs typeface="+mn-cs"/>
            </a:rPr>
            <a:t> </a:t>
          </a:r>
          <a:endParaRPr lang="fr-FR" sz="1000">
            <a:solidFill>
              <a:schemeClr val="dk1"/>
            </a:solidFill>
            <a:effectLst/>
            <a:latin typeface="+mn-lt"/>
            <a:ea typeface="+mn-ea"/>
            <a:cs typeface="+mn-cs"/>
          </a:endParaRPr>
        </a:p>
        <a:p>
          <a:r>
            <a:rPr lang="fr-FR" sz="1100" b="1">
              <a:solidFill>
                <a:schemeClr val="dk1"/>
              </a:solidFill>
              <a:effectLst/>
              <a:latin typeface="+mn-lt"/>
              <a:ea typeface="+mn-ea"/>
              <a:cs typeface="+mn-cs"/>
            </a:rPr>
            <a:t>1 – Ajout de scénarios</a:t>
          </a:r>
          <a:r>
            <a:rPr lang="fr-FR" sz="1100">
              <a:solidFill>
                <a:schemeClr val="dk1"/>
              </a:solidFill>
              <a:effectLst/>
              <a:latin typeface="+mn-lt"/>
              <a:ea typeface="+mn-ea"/>
              <a:cs typeface="+mn-cs"/>
            </a:rPr>
            <a:t> : l’outil permet la comparaison de 4 scénarios en plus du scénario</a:t>
          </a:r>
          <a:r>
            <a:rPr lang="fr-FR" sz="1100" baseline="0">
              <a:solidFill>
                <a:schemeClr val="dk1"/>
              </a:solidFill>
              <a:effectLst/>
              <a:latin typeface="+mn-lt"/>
              <a:ea typeface="+mn-ea"/>
              <a:cs typeface="+mn-cs"/>
            </a:rPr>
            <a:t> de référence</a:t>
          </a:r>
          <a:r>
            <a:rPr lang="fr-FR" sz="1100">
              <a:solidFill>
                <a:schemeClr val="dk1"/>
              </a:solidFill>
              <a:effectLst/>
              <a:latin typeface="+mn-lt"/>
              <a:ea typeface="+mn-ea"/>
              <a:cs typeface="+mn-cs"/>
            </a:rPr>
            <a:t>. Si davantage de scénarios sont à l’étude, il est préférable de constituer un nouveau document plutôt que de rajouter des onglets.</a:t>
          </a:r>
          <a:endParaRPr lang="fr-FR" sz="1000">
            <a:solidFill>
              <a:schemeClr val="dk1"/>
            </a:solidFill>
            <a:effectLst/>
            <a:latin typeface="+mn-lt"/>
            <a:ea typeface="+mn-ea"/>
            <a:cs typeface="+mn-cs"/>
          </a:endParaRPr>
        </a:p>
        <a:p>
          <a:r>
            <a:rPr lang="fr-FR" sz="1100">
              <a:solidFill>
                <a:schemeClr val="dk1"/>
              </a:solidFill>
              <a:effectLst/>
              <a:latin typeface="+mn-lt"/>
              <a:ea typeface="+mn-ea"/>
              <a:cs typeface="+mn-cs"/>
            </a:rPr>
            <a:t> </a:t>
          </a:r>
          <a:endParaRPr lang="fr-FR" sz="1000">
            <a:solidFill>
              <a:schemeClr val="dk1"/>
            </a:solidFill>
            <a:effectLst/>
            <a:latin typeface="+mn-lt"/>
            <a:ea typeface="+mn-ea"/>
            <a:cs typeface="+mn-cs"/>
          </a:endParaRPr>
        </a:p>
        <a:p>
          <a:r>
            <a:rPr lang="fr-FR" sz="1100" b="1">
              <a:solidFill>
                <a:schemeClr val="dk1"/>
              </a:solidFill>
              <a:effectLst/>
              <a:latin typeface="+mn-lt"/>
              <a:ea typeface="+mn-ea"/>
              <a:cs typeface="+mn-cs"/>
            </a:rPr>
            <a:t>2 – Évolution des variables</a:t>
          </a:r>
          <a:r>
            <a:rPr lang="fr-FR" sz="1100">
              <a:solidFill>
                <a:schemeClr val="dk1"/>
              </a:solidFill>
              <a:effectLst/>
              <a:latin typeface="+mn-lt"/>
              <a:ea typeface="+mn-ea"/>
              <a:cs typeface="+mn-cs"/>
            </a:rPr>
            <a:t> : le porteur de projet pourra, en tant que de besoin, faire évoluer les variables, observer les valeurs de bascule qui favoriseront un scénario ou un autre et ainsi identifier les sujets majeurs afin d’éclairer ses décisions.</a:t>
          </a:r>
          <a:endParaRPr lang="fr-FR" sz="1000">
            <a:solidFill>
              <a:schemeClr val="dk1"/>
            </a:solidFill>
            <a:effectLst/>
            <a:latin typeface="+mn-lt"/>
            <a:ea typeface="+mn-ea"/>
            <a:cs typeface="+mn-cs"/>
          </a:endParaRPr>
        </a:p>
        <a:p>
          <a:r>
            <a:rPr lang="fr-FR" sz="1100" b="1" u="none" strike="noStrike">
              <a:solidFill>
                <a:schemeClr val="dk1"/>
              </a:solidFill>
              <a:effectLst/>
              <a:latin typeface="+mn-lt"/>
              <a:ea typeface="+mn-ea"/>
              <a:cs typeface="+mn-cs"/>
            </a:rPr>
            <a:t> </a:t>
          </a:r>
          <a:endParaRPr lang="fr-FR" sz="1000">
            <a:solidFill>
              <a:schemeClr val="dk1"/>
            </a:solidFill>
            <a:effectLst/>
            <a:latin typeface="+mn-lt"/>
            <a:ea typeface="+mn-ea"/>
            <a:cs typeface="+mn-cs"/>
          </a:endParaRPr>
        </a:p>
        <a:p>
          <a:r>
            <a:rPr lang="fr-FR" sz="1100" b="1">
              <a:solidFill>
                <a:schemeClr val="dk1"/>
              </a:solidFill>
              <a:effectLst/>
              <a:latin typeface="+mn-lt"/>
              <a:ea typeface="+mn-ea"/>
              <a:cs typeface="+mn-cs"/>
            </a:rPr>
            <a:t>3 – VAN</a:t>
          </a:r>
          <a:r>
            <a:rPr lang="fr-FR" sz="1100">
              <a:solidFill>
                <a:schemeClr val="dk1"/>
              </a:solidFill>
              <a:effectLst/>
              <a:latin typeface="+mn-lt"/>
              <a:ea typeface="+mn-ea"/>
              <a:cs typeface="+mn-cs"/>
            </a:rPr>
            <a:t> : il est possible d’afficher ou de masquer les courbes de VAN, en cochant simplement les cases qui figurent sur la légende du graphique.</a:t>
          </a:r>
          <a:endParaRPr lang="fr-FR" sz="1000">
            <a:solidFill>
              <a:schemeClr val="dk1"/>
            </a:solidFill>
            <a:effectLst/>
            <a:latin typeface="+mn-lt"/>
            <a:ea typeface="+mn-ea"/>
            <a:cs typeface="+mn-cs"/>
          </a:endParaRPr>
        </a:p>
        <a:p>
          <a:r>
            <a:rPr lang="fr-FR" sz="1100">
              <a:solidFill>
                <a:schemeClr val="dk1"/>
              </a:solidFill>
              <a:effectLst/>
              <a:latin typeface="+mn-lt"/>
              <a:ea typeface="+mn-ea"/>
              <a:cs typeface="+mn-cs"/>
            </a:rPr>
            <a:t> </a:t>
          </a:r>
          <a:endParaRPr lang="fr-FR" sz="1000">
            <a:solidFill>
              <a:schemeClr val="dk1"/>
            </a:solidFill>
            <a:effectLst/>
            <a:latin typeface="+mn-lt"/>
            <a:ea typeface="+mn-ea"/>
            <a:cs typeface="+mn-cs"/>
          </a:endParaRPr>
        </a:p>
        <a:p>
          <a:r>
            <a:rPr lang="fr-FR" sz="1100">
              <a:solidFill>
                <a:schemeClr val="dk1"/>
              </a:solidFill>
              <a:effectLst/>
              <a:latin typeface="+mn-lt"/>
              <a:ea typeface="+mn-ea"/>
              <a:cs typeface="+mn-cs"/>
            </a:rPr>
            <a:t>Les données de la Situation de Référence (scénario 0) doivent être des données réelles, constatées. </a:t>
          </a:r>
          <a:endParaRPr lang="fr-FR" sz="1000">
            <a:solidFill>
              <a:schemeClr val="dk1"/>
            </a:solidFill>
            <a:effectLst/>
            <a:latin typeface="+mn-lt"/>
            <a:ea typeface="+mn-ea"/>
            <a:cs typeface="+mn-cs"/>
          </a:endParaRPr>
        </a:p>
        <a:p>
          <a:r>
            <a:rPr lang="fr-FR" sz="1100">
              <a:solidFill>
                <a:schemeClr val="dk1"/>
              </a:solidFill>
              <a:effectLst/>
              <a:latin typeface="+mn-lt"/>
              <a:ea typeface="+mn-ea"/>
              <a:cs typeface="+mn-cs"/>
            </a:rPr>
            <a:t>La source des données « extrapolées » à partir d’abaques ou de ratios sera renseignée dans les cases "commentaire".</a:t>
          </a:r>
          <a:endParaRPr lang="fr-FR" sz="1000">
            <a:solidFill>
              <a:schemeClr val="dk1"/>
            </a:solidFill>
            <a:effectLst/>
            <a:latin typeface="+mn-lt"/>
            <a:ea typeface="+mn-ea"/>
            <a:cs typeface="+mn-cs"/>
          </a:endParaRPr>
        </a:p>
        <a:p>
          <a:r>
            <a:rPr lang="fr-FR" sz="1100">
              <a:solidFill>
                <a:schemeClr val="dk1"/>
              </a:solidFill>
              <a:effectLst/>
              <a:latin typeface="+mn-lt"/>
              <a:ea typeface="+mn-ea"/>
              <a:cs typeface="+mn-cs"/>
            </a:rPr>
            <a:t> </a:t>
          </a:r>
          <a:endParaRPr lang="fr-FR" sz="1000">
            <a:solidFill>
              <a:schemeClr val="dk1"/>
            </a:solidFill>
            <a:effectLst/>
            <a:latin typeface="+mn-lt"/>
            <a:ea typeface="+mn-ea"/>
            <a:cs typeface="+mn-cs"/>
          </a:endParaRPr>
        </a:p>
        <a:p>
          <a:r>
            <a:rPr lang="fr-FR" sz="1100">
              <a:solidFill>
                <a:schemeClr val="dk1"/>
              </a:solidFill>
              <a:effectLst/>
              <a:latin typeface="+mn-lt"/>
              <a:ea typeface="+mn-ea"/>
              <a:cs typeface="+mn-cs"/>
            </a:rPr>
            <a:t> </a:t>
          </a:r>
          <a:r>
            <a:rPr lang="fr-FR" sz="1100" b="1">
              <a:solidFill>
                <a:schemeClr val="dk1"/>
              </a:solidFill>
              <a:effectLst/>
              <a:latin typeface="+mn-lt"/>
              <a:ea typeface="+mn-ea"/>
              <a:cs typeface="+mn-cs"/>
            </a:rPr>
            <a:t> </a:t>
          </a:r>
          <a:endParaRPr lang="fr-FR" sz="800">
            <a:solidFill>
              <a:schemeClr val="dk1"/>
            </a:solidFill>
            <a:effectLst/>
            <a:latin typeface="+mn-lt"/>
            <a:ea typeface="+mn-ea"/>
            <a:cs typeface="+mn-cs"/>
          </a:endParaRPr>
        </a:p>
        <a:p>
          <a:r>
            <a:rPr lang="fr-FR" sz="1100" b="1" u="sng">
              <a:solidFill>
                <a:schemeClr val="dk1"/>
              </a:solidFill>
              <a:effectLst/>
              <a:latin typeface="+mn-lt"/>
              <a:ea typeface="+mn-ea"/>
              <a:cs typeface="+mn-cs"/>
            </a:rPr>
            <a:t>Définitions principales et ordres de grandeur</a:t>
          </a:r>
          <a:endParaRPr lang="fr-FR" sz="800" u="sng">
            <a:solidFill>
              <a:schemeClr val="dk1"/>
            </a:solidFill>
            <a:effectLst/>
            <a:latin typeface="+mn-lt"/>
            <a:ea typeface="+mn-ea"/>
            <a:cs typeface="+mn-cs"/>
          </a:endParaRPr>
        </a:p>
        <a:p>
          <a:r>
            <a:rPr lang="fr-FR" sz="1100">
              <a:solidFill>
                <a:schemeClr val="dk1"/>
              </a:solidFill>
              <a:effectLst/>
              <a:latin typeface="+mn-lt"/>
              <a:ea typeface="+mn-ea"/>
              <a:cs typeface="+mn-cs"/>
            </a:rPr>
            <a:t> </a:t>
          </a:r>
          <a:endParaRPr lang="fr-FR" sz="1000">
            <a:solidFill>
              <a:schemeClr val="dk1"/>
            </a:solidFill>
            <a:effectLst/>
            <a:latin typeface="+mn-lt"/>
            <a:ea typeface="+mn-ea"/>
            <a:cs typeface="+mn-cs"/>
          </a:endParaRPr>
        </a:p>
        <a:p>
          <a:r>
            <a:rPr lang="fr-FR" sz="1100">
              <a:solidFill>
                <a:schemeClr val="dk1"/>
              </a:solidFill>
              <a:effectLst/>
              <a:latin typeface="+mn-lt"/>
              <a:ea typeface="+mn-ea"/>
              <a:cs typeface="+mn-cs"/>
            </a:rPr>
            <a:t>Le montant de la ligne </a:t>
          </a:r>
          <a:r>
            <a:rPr lang="fr-FR" sz="1100" b="1">
              <a:solidFill>
                <a:schemeClr val="dk1"/>
              </a:solidFill>
              <a:effectLst/>
              <a:latin typeface="+mn-lt"/>
              <a:ea typeface="+mn-ea"/>
              <a:cs typeface="+mn-cs"/>
            </a:rPr>
            <a:t>construction </a:t>
          </a:r>
          <a:r>
            <a:rPr lang="fr-FR" sz="1100">
              <a:solidFill>
                <a:schemeClr val="dk1"/>
              </a:solidFill>
              <a:effectLst/>
              <a:latin typeface="+mn-lt"/>
              <a:ea typeface="+mn-ea"/>
              <a:cs typeface="+mn-cs"/>
            </a:rPr>
            <a:t>doit contenir</a:t>
          </a:r>
          <a:r>
            <a:rPr lang="fr-FR" sz="1100" b="1">
              <a:solidFill>
                <a:schemeClr val="dk1"/>
              </a:solidFill>
              <a:effectLst/>
              <a:latin typeface="+mn-lt"/>
              <a:ea typeface="+mn-ea"/>
              <a:cs typeface="+mn-cs"/>
            </a:rPr>
            <a:t> </a:t>
          </a:r>
          <a:r>
            <a:rPr lang="fr-FR" sz="1100">
              <a:solidFill>
                <a:schemeClr val="dk1"/>
              </a:solidFill>
              <a:effectLst/>
              <a:latin typeface="+mn-lt"/>
              <a:ea typeface="+mn-ea"/>
              <a:cs typeface="+mn-cs"/>
            </a:rPr>
            <a:t>l’ensemble des dépenses opérationnelles relatives au scénario envisagé. Il s’exprime « TDC » (Toutes Dépenses Confondues), c’est-à-dire qu’il intègre tous les coûts opérationnels de maîtrise d’ouvrage : maîtrise d’œuvre, travaux, CT, SPS, conseils et AMOs… hors charge foncière qui fait l’objet d’une ligne spécifique.</a:t>
          </a:r>
          <a:r>
            <a:rPr lang="fr-FR" sz="1100" b="1">
              <a:solidFill>
                <a:schemeClr val="dk1"/>
              </a:solidFill>
              <a:effectLst/>
              <a:latin typeface="+mn-lt"/>
              <a:ea typeface="+mn-ea"/>
              <a:cs typeface="+mn-cs"/>
            </a:rPr>
            <a:t> </a:t>
          </a:r>
          <a:endParaRPr lang="fr-FR" sz="1000">
            <a:solidFill>
              <a:schemeClr val="dk1"/>
            </a:solidFill>
            <a:effectLst/>
            <a:latin typeface="+mn-lt"/>
            <a:ea typeface="+mn-ea"/>
            <a:cs typeface="+mn-cs"/>
          </a:endParaRPr>
        </a:p>
        <a:p>
          <a:r>
            <a:rPr lang="fr-FR" sz="1100">
              <a:solidFill>
                <a:schemeClr val="dk1"/>
              </a:solidFill>
              <a:effectLst/>
              <a:latin typeface="+mn-lt"/>
              <a:ea typeface="+mn-ea"/>
              <a:cs typeface="+mn-cs"/>
            </a:rPr>
            <a:t> </a:t>
          </a:r>
          <a:endParaRPr lang="fr-FR" sz="1000">
            <a:solidFill>
              <a:schemeClr val="dk1"/>
            </a:solidFill>
            <a:effectLst/>
            <a:latin typeface="+mn-lt"/>
            <a:ea typeface="+mn-ea"/>
            <a:cs typeface="+mn-cs"/>
          </a:endParaRPr>
        </a:p>
        <a:p>
          <a:r>
            <a:rPr lang="fr-FR" sz="1100">
              <a:solidFill>
                <a:schemeClr val="dk1"/>
              </a:solidFill>
              <a:effectLst/>
              <a:latin typeface="+mn-lt"/>
              <a:ea typeface="+mn-ea"/>
              <a:cs typeface="+mn-cs"/>
            </a:rPr>
            <a:t>Les </a:t>
          </a:r>
          <a:r>
            <a:rPr lang="fr-FR" sz="1100" b="1">
              <a:solidFill>
                <a:schemeClr val="dk1"/>
              </a:solidFill>
              <a:effectLst/>
              <a:latin typeface="+mn-lt"/>
              <a:ea typeface="+mn-ea"/>
              <a:cs typeface="+mn-cs"/>
            </a:rPr>
            <a:t>charges locatives</a:t>
          </a:r>
          <a:r>
            <a:rPr lang="fr-FR" sz="1100">
              <a:solidFill>
                <a:schemeClr val="dk1"/>
              </a:solidFill>
              <a:effectLst/>
              <a:latin typeface="+mn-lt"/>
              <a:ea typeface="+mn-ea"/>
              <a:cs typeface="+mn-cs"/>
            </a:rPr>
            <a:t> représentent toutes les charges refacturées par le bailleur, qui ne sont pas des charges de fonctionnement (très variable selon les baux ; ex : entretien des parties communes, tout ou partie de l’article 605 du Code Civil…). Elles ne concernent que les bâtiments pris à bail.</a:t>
          </a:r>
          <a:endParaRPr lang="fr-FR" sz="1000">
            <a:solidFill>
              <a:schemeClr val="dk1"/>
            </a:solidFill>
            <a:effectLst/>
            <a:latin typeface="+mn-lt"/>
            <a:ea typeface="+mn-ea"/>
            <a:cs typeface="+mn-cs"/>
          </a:endParaRPr>
        </a:p>
        <a:p>
          <a:r>
            <a:rPr lang="fr-FR" sz="1100">
              <a:solidFill>
                <a:schemeClr val="dk1"/>
              </a:solidFill>
              <a:effectLst/>
              <a:latin typeface="+mn-lt"/>
              <a:ea typeface="+mn-ea"/>
              <a:cs typeface="+mn-cs"/>
            </a:rPr>
            <a:t>Pour le scénario de référence, ces charges doivent être issues de la comptabilité analytique liée au bâtiment étudié.</a:t>
          </a:r>
          <a:endParaRPr lang="fr-FR" sz="1000">
            <a:solidFill>
              <a:schemeClr val="dk1"/>
            </a:solidFill>
            <a:effectLst/>
            <a:latin typeface="+mn-lt"/>
            <a:ea typeface="+mn-ea"/>
            <a:cs typeface="+mn-cs"/>
          </a:endParaRPr>
        </a:p>
        <a:p>
          <a:r>
            <a:rPr lang="fr-FR" sz="1100">
              <a:solidFill>
                <a:schemeClr val="dk1"/>
              </a:solidFill>
              <a:effectLst/>
              <a:latin typeface="+mn-lt"/>
              <a:ea typeface="+mn-ea"/>
              <a:cs typeface="+mn-cs"/>
            </a:rPr>
            <a:t> </a:t>
          </a:r>
          <a:endParaRPr lang="fr-FR" sz="1000">
            <a:solidFill>
              <a:schemeClr val="dk1"/>
            </a:solidFill>
            <a:effectLst/>
            <a:latin typeface="+mn-lt"/>
            <a:ea typeface="+mn-ea"/>
            <a:cs typeface="+mn-cs"/>
          </a:endParaRPr>
        </a:p>
        <a:p>
          <a:r>
            <a:rPr lang="fr-FR" sz="1100">
              <a:solidFill>
                <a:schemeClr val="dk1"/>
              </a:solidFill>
              <a:effectLst/>
              <a:latin typeface="+mn-lt"/>
              <a:ea typeface="+mn-ea"/>
              <a:cs typeface="+mn-cs"/>
            </a:rPr>
            <a:t>Les </a:t>
          </a:r>
          <a:r>
            <a:rPr lang="fr-FR" sz="1100" b="1">
              <a:solidFill>
                <a:schemeClr val="dk1"/>
              </a:solidFill>
              <a:effectLst/>
              <a:latin typeface="+mn-lt"/>
              <a:ea typeface="+mn-ea"/>
              <a:cs typeface="+mn-cs"/>
            </a:rPr>
            <a:t>charges de fonctionnement</a:t>
          </a:r>
          <a:r>
            <a:rPr lang="fr-FR" sz="1100">
              <a:solidFill>
                <a:schemeClr val="dk1"/>
              </a:solidFill>
              <a:effectLst/>
              <a:latin typeface="+mn-lt"/>
              <a:ea typeface="+mn-ea"/>
              <a:cs typeface="+mn-cs"/>
            </a:rPr>
            <a:t> sont les charges de gestion (services généraux, ascenseurs, accueil, sûreté…), de fluides, et le petit entretien (entretien locataire, nettoyage, vitrerie, espaces verts, multitechnique…). Elles concernent les bâtiments pris à bail et les bâtiments domaniaux.</a:t>
          </a:r>
          <a:endParaRPr lang="fr-FR" sz="1000">
            <a:solidFill>
              <a:schemeClr val="dk1"/>
            </a:solidFill>
            <a:effectLst/>
            <a:latin typeface="+mn-lt"/>
            <a:ea typeface="+mn-ea"/>
            <a:cs typeface="+mn-cs"/>
          </a:endParaRPr>
        </a:p>
        <a:p>
          <a:r>
            <a:rPr lang="fr-FR" sz="1100">
              <a:solidFill>
                <a:schemeClr val="dk1"/>
              </a:solidFill>
              <a:effectLst/>
              <a:latin typeface="+mn-lt"/>
              <a:ea typeface="+mn-ea"/>
              <a:cs typeface="+mn-cs"/>
            </a:rPr>
            <a:t>On pourra retenir :</a:t>
          </a:r>
          <a:endParaRPr lang="fr-FR" sz="1000">
            <a:solidFill>
              <a:schemeClr val="dk1"/>
            </a:solidFill>
            <a:effectLst/>
            <a:latin typeface="+mn-lt"/>
            <a:ea typeface="+mn-ea"/>
            <a:cs typeface="+mn-cs"/>
          </a:endParaRPr>
        </a:p>
        <a:p>
          <a:pPr lvl="0"/>
          <a:r>
            <a:rPr lang="fr-FR" sz="1100">
              <a:solidFill>
                <a:schemeClr val="dk1"/>
              </a:solidFill>
              <a:effectLst/>
              <a:latin typeface="+mn-lt"/>
              <a:ea typeface="+mn-ea"/>
              <a:cs typeface="+mn-cs"/>
            </a:rPr>
            <a:t>charges de fonctionnement dans le neuf : 50€TTC/m²SUB/an ;</a:t>
          </a:r>
          <a:endParaRPr lang="fr-FR" sz="1000">
            <a:solidFill>
              <a:schemeClr val="dk1"/>
            </a:solidFill>
            <a:effectLst/>
            <a:latin typeface="+mn-lt"/>
            <a:ea typeface="+mn-ea"/>
            <a:cs typeface="+mn-cs"/>
          </a:endParaRPr>
        </a:p>
        <a:p>
          <a:pPr lvl="0"/>
          <a:r>
            <a:rPr lang="fr-FR" sz="1100">
              <a:solidFill>
                <a:schemeClr val="dk1"/>
              </a:solidFill>
              <a:effectLst/>
              <a:latin typeface="+mn-lt"/>
              <a:ea typeface="+mn-ea"/>
              <a:cs typeface="+mn-cs"/>
            </a:rPr>
            <a:t>charges de fonctionnement dans l’ancien : 80€TTC/m²SUB/an.</a:t>
          </a:r>
          <a:endParaRPr lang="fr-FR" sz="1000">
            <a:solidFill>
              <a:schemeClr val="dk1"/>
            </a:solidFill>
            <a:effectLst/>
            <a:latin typeface="+mn-lt"/>
            <a:ea typeface="+mn-ea"/>
            <a:cs typeface="+mn-cs"/>
          </a:endParaRPr>
        </a:p>
        <a:p>
          <a:r>
            <a:rPr lang="fr-FR" sz="1100">
              <a:solidFill>
                <a:schemeClr val="dk1"/>
              </a:solidFill>
              <a:effectLst/>
              <a:latin typeface="+mn-lt"/>
              <a:ea typeface="+mn-ea"/>
              <a:cs typeface="+mn-cs"/>
            </a:rPr>
            <a:t> </a:t>
          </a:r>
          <a:endParaRPr lang="fr-FR" sz="1000">
            <a:solidFill>
              <a:schemeClr val="dk1"/>
            </a:solidFill>
            <a:effectLst/>
            <a:latin typeface="+mn-lt"/>
            <a:ea typeface="+mn-ea"/>
            <a:cs typeface="+mn-cs"/>
          </a:endParaRPr>
        </a:p>
        <a:p>
          <a:r>
            <a:rPr lang="fr-FR" sz="1100">
              <a:solidFill>
                <a:schemeClr val="dk1"/>
              </a:solidFill>
              <a:effectLst/>
              <a:latin typeface="+mn-lt"/>
              <a:ea typeface="+mn-ea"/>
              <a:cs typeface="+mn-cs"/>
            </a:rPr>
            <a:t>Le </a:t>
          </a:r>
          <a:r>
            <a:rPr lang="fr-FR" sz="1100" b="1">
              <a:solidFill>
                <a:schemeClr val="dk1"/>
              </a:solidFill>
              <a:effectLst/>
              <a:latin typeface="+mn-lt"/>
              <a:ea typeface="+mn-ea"/>
              <a:cs typeface="+mn-cs"/>
            </a:rPr>
            <a:t>GER</a:t>
          </a:r>
          <a:r>
            <a:rPr lang="fr-FR" sz="1100">
              <a:solidFill>
                <a:schemeClr val="dk1"/>
              </a:solidFill>
              <a:effectLst/>
              <a:latin typeface="+mn-lt"/>
              <a:ea typeface="+mn-ea"/>
              <a:cs typeface="+mn-cs"/>
            </a:rPr>
            <a:t> désigne le </a:t>
          </a:r>
          <a:r>
            <a:rPr lang="fr-FR" sz="1100" b="1">
              <a:solidFill>
                <a:schemeClr val="dk1"/>
              </a:solidFill>
              <a:effectLst/>
              <a:latin typeface="+mn-lt"/>
              <a:ea typeface="+mn-ea"/>
              <a:cs typeface="+mn-cs"/>
            </a:rPr>
            <a:t>Gros Entretien Renouvellement</a:t>
          </a:r>
          <a:r>
            <a:rPr lang="fr-FR" sz="1100">
              <a:solidFill>
                <a:schemeClr val="dk1"/>
              </a:solidFill>
              <a:effectLst/>
              <a:latin typeface="+mn-lt"/>
              <a:ea typeface="+mn-ea"/>
              <a:cs typeface="+mn-cs"/>
            </a:rPr>
            <a:t>, objet des articles 605 et 606 du Code Civil.</a:t>
          </a:r>
          <a:endParaRPr lang="fr-FR" sz="1000">
            <a:solidFill>
              <a:schemeClr val="dk1"/>
            </a:solidFill>
            <a:effectLst/>
            <a:latin typeface="+mn-lt"/>
            <a:ea typeface="+mn-ea"/>
            <a:cs typeface="+mn-cs"/>
          </a:endParaRPr>
        </a:p>
        <a:p>
          <a:r>
            <a:rPr lang="fr-FR" sz="1100">
              <a:solidFill>
                <a:schemeClr val="dk1"/>
              </a:solidFill>
              <a:effectLst/>
              <a:latin typeface="+mn-lt"/>
              <a:ea typeface="+mn-ea"/>
              <a:cs typeface="+mn-cs"/>
            </a:rPr>
            <a:t>On pourra retenir, </a:t>
          </a:r>
          <a:endParaRPr lang="fr-FR" sz="1000">
            <a:solidFill>
              <a:schemeClr val="dk1"/>
            </a:solidFill>
            <a:effectLst/>
            <a:latin typeface="+mn-lt"/>
            <a:ea typeface="+mn-ea"/>
            <a:cs typeface="+mn-cs"/>
          </a:endParaRPr>
        </a:p>
        <a:p>
          <a:pPr lvl="0"/>
          <a:r>
            <a:rPr lang="fr-FR" sz="1100">
              <a:solidFill>
                <a:schemeClr val="dk1"/>
              </a:solidFill>
              <a:effectLst/>
              <a:latin typeface="+mn-lt"/>
              <a:ea typeface="+mn-ea"/>
              <a:cs typeface="+mn-cs"/>
            </a:rPr>
            <a:t>pour un bâtiment en état correct : 30€TTC/m²SUB/an ;</a:t>
          </a:r>
          <a:endParaRPr lang="fr-FR" sz="1000">
            <a:solidFill>
              <a:schemeClr val="dk1"/>
            </a:solidFill>
            <a:effectLst/>
            <a:latin typeface="+mn-lt"/>
            <a:ea typeface="+mn-ea"/>
            <a:cs typeface="+mn-cs"/>
          </a:endParaRPr>
        </a:p>
        <a:p>
          <a:pPr lvl="0"/>
          <a:r>
            <a:rPr lang="fr-FR" sz="1100">
              <a:solidFill>
                <a:schemeClr val="dk1"/>
              </a:solidFill>
              <a:effectLst/>
              <a:latin typeface="+mn-lt"/>
              <a:ea typeface="+mn-ea"/>
              <a:cs typeface="+mn-cs"/>
            </a:rPr>
            <a:t>pour un bâtiment en fin de vie : 50€TTC/m²SUB/an.</a:t>
          </a:r>
          <a:endParaRPr lang="fr-FR" sz="1000">
            <a:solidFill>
              <a:schemeClr val="dk1"/>
            </a:solidFill>
            <a:effectLst/>
            <a:latin typeface="+mn-lt"/>
            <a:ea typeface="+mn-ea"/>
            <a:cs typeface="+mn-cs"/>
          </a:endParaRPr>
        </a:p>
        <a:p>
          <a:r>
            <a:rPr lang="fr-FR" sz="1100">
              <a:solidFill>
                <a:schemeClr val="dk1"/>
              </a:solidFill>
              <a:effectLst/>
              <a:latin typeface="+mn-lt"/>
              <a:ea typeface="+mn-ea"/>
              <a:cs typeface="+mn-cs"/>
            </a:rPr>
            <a:t>Au quotidien, le GER est très irrégulier, mais pour les besoins de la simulation, il convient de lisser cette dépense sous forme de provision annuelle.</a:t>
          </a:r>
          <a:endParaRPr lang="fr-FR" sz="1000">
            <a:solidFill>
              <a:schemeClr val="dk1"/>
            </a:solidFill>
            <a:effectLst/>
            <a:latin typeface="+mn-lt"/>
            <a:ea typeface="+mn-ea"/>
            <a:cs typeface="+mn-cs"/>
          </a:endParaRPr>
        </a:p>
        <a:p>
          <a:r>
            <a:rPr lang="fr-FR" sz="1100">
              <a:solidFill>
                <a:schemeClr val="dk1"/>
              </a:solidFill>
              <a:effectLst/>
              <a:latin typeface="+mn-lt"/>
              <a:ea typeface="+mn-ea"/>
              <a:cs typeface="+mn-cs"/>
            </a:rPr>
            <a:t> </a:t>
          </a:r>
          <a:endParaRPr lang="fr-FR" sz="1000">
            <a:solidFill>
              <a:schemeClr val="dk1"/>
            </a:solidFill>
            <a:effectLst/>
            <a:latin typeface="+mn-lt"/>
            <a:ea typeface="+mn-ea"/>
            <a:cs typeface="+mn-cs"/>
          </a:endParaRPr>
        </a:p>
        <a:p>
          <a:r>
            <a:rPr lang="fr-FR" sz="1100">
              <a:solidFill>
                <a:schemeClr val="dk1"/>
              </a:solidFill>
              <a:effectLst/>
              <a:latin typeface="+mn-lt"/>
              <a:ea typeface="+mn-ea"/>
              <a:cs typeface="+mn-cs"/>
            </a:rPr>
            <a:t>Les "</a:t>
          </a:r>
          <a:r>
            <a:rPr lang="fr-FR" sz="1100" b="1">
              <a:solidFill>
                <a:schemeClr val="dk1"/>
              </a:solidFill>
              <a:effectLst/>
              <a:latin typeface="+mn-lt"/>
              <a:ea typeface="+mn-ea"/>
              <a:cs typeface="+mn-cs"/>
            </a:rPr>
            <a:t>redevance,</a:t>
          </a:r>
          <a:r>
            <a:rPr lang="fr-FR" sz="1100" b="1" baseline="0">
              <a:solidFill>
                <a:schemeClr val="dk1"/>
              </a:solidFill>
              <a:effectLst/>
              <a:latin typeface="+mn-lt"/>
              <a:ea typeface="+mn-ea"/>
              <a:cs typeface="+mn-cs"/>
            </a:rPr>
            <a:t> loyer"</a:t>
          </a:r>
          <a:r>
            <a:rPr lang="fr-FR" sz="1100">
              <a:solidFill>
                <a:schemeClr val="dk1"/>
              </a:solidFill>
              <a:effectLst/>
              <a:latin typeface="+mn-lt"/>
              <a:ea typeface="+mn-ea"/>
              <a:cs typeface="+mn-cs"/>
            </a:rPr>
            <a:t> désignent le montant de recettes correspondant à la prise à bai, à bail emphytéotique (ou bail à construction), par un tiers, d’un bien impliqué dans le projet à labelliser. Cette redevance peut être :</a:t>
          </a:r>
          <a:endParaRPr lang="fr-FR" sz="1000">
            <a:solidFill>
              <a:schemeClr val="dk1"/>
            </a:solidFill>
            <a:effectLst/>
            <a:latin typeface="+mn-lt"/>
            <a:ea typeface="+mn-ea"/>
            <a:cs typeface="+mn-cs"/>
          </a:endParaRPr>
        </a:p>
        <a:p>
          <a:pPr lvl="0"/>
          <a:r>
            <a:rPr lang="fr-FR" sz="1100">
              <a:solidFill>
                <a:schemeClr val="dk1"/>
              </a:solidFill>
              <a:effectLst/>
              <a:latin typeface="+mn-lt"/>
              <a:ea typeface="+mn-ea"/>
              <a:cs typeface="+mn-cs"/>
            </a:rPr>
            <a:t>- capitalisée, c’est-à-dire versée en une seule fois à la signature du bail</a:t>
          </a:r>
          <a:endParaRPr lang="fr-FR" sz="1000">
            <a:solidFill>
              <a:schemeClr val="dk1"/>
            </a:solidFill>
            <a:effectLst/>
            <a:latin typeface="+mn-lt"/>
            <a:ea typeface="+mn-ea"/>
            <a:cs typeface="+mn-cs"/>
          </a:endParaRPr>
        </a:p>
        <a:p>
          <a:pPr lvl="0"/>
          <a:r>
            <a:rPr lang="fr-FR" sz="1100">
              <a:solidFill>
                <a:schemeClr val="dk1"/>
              </a:solidFill>
              <a:effectLst/>
              <a:latin typeface="+mn-lt"/>
              <a:ea typeface="+mn-ea"/>
              <a:cs typeface="+mn-cs"/>
            </a:rPr>
            <a:t>- annualisée, c’est-à-dire versée annuellement pendant la durée du bail.</a:t>
          </a:r>
          <a:endParaRPr lang="fr-FR" sz="1000">
            <a:solidFill>
              <a:schemeClr val="dk1"/>
            </a:solidFill>
            <a:effectLst/>
            <a:latin typeface="+mn-lt"/>
            <a:ea typeface="+mn-ea"/>
            <a:cs typeface="+mn-cs"/>
          </a:endParaRPr>
        </a:p>
        <a:p>
          <a:r>
            <a:rPr lang="fr-FR" sz="1100">
              <a:solidFill>
                <a:schemeClr val="dk1"/>
              </a:solidFill>
              <a:effectLst/>
              <a:latin typeface="+mn-lt"/>
              <a:ea typeface="+mn-ea"/>
              <a:cs typeface="+mn-cs"/>
            </a:rPr>
            <a:t>Si un tel montage était envisagé, il convient de préciser la durée du bail prévue, et de décrire sommairement les travaux qui seraient associés et à la charge du tiers preneur (exemple : rénovation lourde du site afin de le transformer en bureaux modernes…). </a:t>
          </a:r>
          <a:endParaRPr lang="fr-FR" sz="1000">
            <a:solidFill>
              <a:schemeClr val="dk1"/>
            </a:solidFill>
            <a:effectLst/>
            <a:latin typeface="+mn-lt"/>
            <a:ea typeface="+mn-ea"/>
            <a:cs typeface="+mn-cs"/>
          </a:endParaRPr>
        </a:p>
        <a:p>
          <a:r>
            <a:rPr lang="fr-FR" sz="1100">
              <a:solidFill>
                <a:schemeClr val="dk1"/>
              </a:solidFill>
              <a:effectLst/>
              <a:latin typeface="+mn-lt"/>
              <a:ea typeface="+mn-ea"/>
              <a:cs typeface="+mn-cs"/>
            </a:rPr>
            <a:t> </a:t>
          </a:r>
          <a:endParaRPr lang="fr-FR" sz="1000">
            <a:solidFill>
              <a:schemeClr val="dk1"/>
            </a:solidFill>
            <a:effectLst/>
            <a:latin typeface="+mn-lt"/>
            <a:ea typeface="+mn-ea"/>
            <a:cs typeface="+mn-cs"/>
          </a:endParaRPr>
        </a:p>
        <a:p>
          <a:r>
            <a:rPr lang="fr-FR" sz="1100" b="1">
              <a:solidFill>
                <a:schemeClr val="dk1"/>
              </a:solidFill>
              <a:effectLst/>
              <a:latin typeface="+mn-lt"/>
              <a:ea typeface="+mn-ea"/>
              <a:cs typeface="+mn-cs"/>
            </a:rPr>
            <a:t>La valorisation du bien in fine,</a:t>
          </a:r>
          <a:r>
            <a:rPr lang="fr-FR" sz="1100">
              <a:solidFill>
                <a:schemeClr val="dk1"/>
              </a:solidFill>
              <a:effectLst/>
              <a:latin typeface="+mn-lt"/>
              <a:ea typeface="+mn-ea"/>
              <a:cs typeface="+mn-cs"/>
            </a:rPr>
            <a:t>  n’est renseignée que pour les bâtiments dont l’État est propriétaire au bout de 25 ans. Par défaut, </a:t>
          </a:r>
          <a:r>
            <a:rPr lang="fr-FR" sz="1100" baseline="0">
              <a:solidFill>
                <a:schemeClr val="dk1"/>
              </a:solidFill>
              <a:effectLst/>
              <a:latin typeface="+mn-lt"/>
              <a:ea typeface="+mn-ea"/>
              <a:cs typeface="+mn-cs"/>
            </a:rPr>
            <a:t>l'utilisateur pourra prendre un décote de 1% par an sur la valeur du bâti.</a:t>
          </a:r>
          <a:r>
            <a:rPr lang="fr-FR" sz="1100">
              <a:solidFill>
                <a:schemeClr val="dk1"/>
              </a:solidFill>
              <a:effectLst/>
              <a:latin typeface="+mn-lt"/>
              <a:ea typeface="+mn-ea"/>
              <a:cs typeface="+mn-cs"/>
            </a:rPr>
            <a:t> </a:t>
          </a:r>
          <a:endParaRPr lang="fr-FR" sz="1000">
            <a:solidFill>
              <a:schemeClr val="dk1"/>
            </a:solidFill>
            <a:effectLst/>
            <a:latin typeface="+mn-lt"/>
            <a:ea typeface="+mn-ea"/>
            <a:cs typeface="+mn-cs"/>
          </a:endParaRPr>
        </a:p>
        <a:p>
          <a:r>
            <a:rPr lang="fr-FR" sz="1100">
              <a:solidFill>
                <a:schemeClr val="dk1"/>
              </a:solidFill>
              <a:effectLst/>
              <a:latin typeface="+mn-lt"/>
              <a:ea typeface="+mn-ea"/>
              <a:cs typeface="+mn-cs"/>
            </a:rPr>
            <a:t>  </a:t>
          </a:r>
          <a:endParaRPr lang="fr-FR" sz="1000">
            <a:solidFill>
              <a:schemeClr val="dk1"/>
            </a:solidFill>
            <a:effectLst/>
            <a:latin typeface="+mn-lt"/>
            <a:ea typeface="+mn-ea"/>
            <a:cs typeface="+mn-cs"/>
          </a:endParaRPr>
        </a:p>
        <a:p>
          <a:r>
            <a:rPr lang="fr-FR" sz="1100">
              <a:solidFill>
                <a:schemeClr val="dk1"/>
              </a:solidFill>
              <a:effectLst/>
              <a:latin typeface="+mn-lt"/>
              <a:ea typeface="+mn-ea"/>
              <a:cs typeface="+mn-cs"/>
            </a:rPr>
            <a:t>Pour toute question sur l’outil, s’adresser à la DIE, bureau des Expertises (DIE-2B), </a:t>
          </a:r>
          <a:r>
            <a:rPr lang="fr-FR" sz="1100" u="sng">
              <a:solidFill>
                <a:schemeClr val="dk1"/>
              </a:solidFill>
              <a:effectLst/>
              <a:latin typeface="+mn-lt"/>
              <a:ea typeface="+mn-ea"/>
              <a:cs typeface="+mn-cs"/>
            </a:rPr>
            <a:t>bureau.die2b@dgfip.finances.gouv.fr.</a:t>
          </a:r>
          <a:endParaRPr lang="fr-FR" sz="1000">
            <a:solidFill>
              <a:schemeClr val="dk1"/>
            </a:solidFill>
            <a:effectLst/>
            <a:latin typeface="+mn-lt"/>
            <a:ea typeface="+mn-ea"/>
            <a:cs typeface="+mn-cs"/>
          </a:endParaRPr>
        </a:p>
        <a:p>
          <a:endParaRPr lang="fr-FR"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57</xdr:col>
      <xdr:colOff>294408</xdr:colOff>
      <xdr:row>7</xdr:row>
      <xdr:rowOff>58014</xdr:rowOff>
    </xdr:from>
    <xdr:to>
      <xdr:col>81</xdr:col>
      <xdr:colOff>142009</xdr:colOff>
      <xdr:row>62</xdr:row>
      <xdr:rowOff>17318</xdr:rowOff>
    </xdr:to>
    <xdr:graphicFrame macro="">
      <xdr:nvGraphicFramePr>
        <xdr:cNvPr id="1752" name="Graphique 2">
          <a:extLst>
            <a:ext uri="{FF2B5EF4-FFF2-40B4-BE49-F238E27FC236}">
              <a16:creationId xmlns:a16="http://schemas.microsoft.com/office/drawing/2014/main" id="{00000000-0008-0000-0100-0000D806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57</xdr:col>
      <xdr:colOff>433387</xdr:colOff>
      <xdr:row>66</xdr:row>
      <xdr:rowOff>95250</xdr:rowOff>
    </xdr:from>
    <xdr:to>
      <xdr:col>81</xdr:col>
      <xdr:colOff>319087</xdr:colOff>
      <xdr:row>84</xdr:row>
      <xdr:rowOff>1119187</xdr:rowOff>
    </xdr:to>
    <xdr:graphicFrame macro="">
      <xdr:nvGraphicFramePr>
        <xdr:cNvPr id="1754" name="Graphique 5">
          <a:extLst>
            <a:ext uri="{FF2B5EF4-FFF2-40B4-BE49-F238E27FC236}">
              <a16:creationId xmlns:a16="http://schemas.microsoft.com/office/drawing/2014/main" id="{00000000-0008-0000-0100-0000DA06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24492</xdr:colOff>
      <xdr:row>7</xdr:row>
      <xdr:rowOff>25977</xdr:rowOff>
    </xdr:from>
    <xdr:to>
      <xdr:col>24</xdr:col>
      <xdr:colOff>247649</xdr:colOff>
      <xdr:row>75</xdr:row>
      <xdr:rowOff>119062</xdr:rowOff>
    </xdr:to>
    <xdr:graphicFrame macro="">
      <xdr:nvGraphicFramePr>
        <xdr:cNvPr id="4" name="Graphique 3">
          <a:extLst>
            <a:ext uri="{FF2B5EF4-FFF2-40B4-BE49-F238E27FC236}">
              <a16:creationId xmlns:a16="http://schemas.microsoft.com/office/drawing/2014/main" id="{00000000-0008-0000-01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mc:AlternateContent xmlns:mc="http://schemas.openxmlformats.org/markup-compatibility/2006">
    <mc:Choice xmlns:a14="http://schemas.microsoft.com/office/drawing/2010/main" Requires="a14">
      <xdr:twoCellAnchor editAs="oneCell">
        <xdr:from>
          <xdr:col>20</xdr:col>
          <xdr:colOff>190500</xdr:colOff>
          <xdr:row>28</xdr:row>
          <xdr:rowOff>57150</xdr:rowOff>
        </xdr:from>
        <xdr:to>
          <xdr:col>20</xdr:col>
          <xdr:colOff>733425</xdr:colOff>
          <xdr:row>29</xdr:row>
          <xdr:rowOff>104775</xdr:rowOff>
        </xdr:to>
        <xdr:sp macro="" textlink="">
          <xdr:nvSpPr>
            <xdr:cNvPr id="2049" name="Check Box 1" hidden="1">
              <a:extLst>
                <a:ext uri="{63B3BB69-23CF-44E3-9099-C40C66FF867C}">
                  <a14:compatExt spid="_x0000_s2049"/>
                </a:ext>
                <a:ext uri="{FF2B5EF4-FFF2-40B4-BE49-F238E27FC236}">
                  <a16:creationId xmlns:a16="http://schemas.microsoft.com/office/drawing/2014/main" id="{00000000-0008-0000-0100-000001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 0</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20</xdr:col>
          <xdr:colOff>114300</xdr:colOff>
          <xdr:row>38</xdr:row>
          <xdr:rowOff>0</xdr:rowOff>
        </xdr:from>
        <xdr:to>
          <xdr:col>21</xdr:col>
          <xdr:colOff>180975</xdr:colOff>
          <xdr:row>39</xdr:row>
          <xdr:rowOff>57150</xdr:rowOff>
        </xdr:to>
        <xdr:sp macro="" textlink="">
          <xdr:nvSpPr>
            <xdr:cNvPr id="2050" name="Check Box 2" hidden="1">
              <a:extLst>
                <a:ext uri="{63B3BB69-23CF-44E3-9099-C40C66FF867C}">
                  <a14:compatExt spid="_x0000_s2050"/>
                </a:ext>
                <a:ext uri="{FF2B5EF4-FFF2-40B4-BE49-F238E27FC236}">
                  <a16:creationId xmlns:a16="http://schemas.microsoft.com/office/drawing/2014/main" id="{00000000-0008-0000-0100-000002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1</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20</xdr:col>
          <xdr:colOff>114300</xdr:colOff>
          <xdr:row>46</xdr:row>
          <xdr:rowOff>123825</xdr:rowOff>
        </xdr:from>
        <xdr:to>
          <xdr:col>21</xdr:col>
          <xdr:colOff>180975</xdr:colOff>
          <xdr:row>48</xdr:row>
          <xdr:rowOff>0</xdr:rowOff>
        </xdr:to>
        <xdr:sp macro="" textlink="">
          <xdr:nvSpPr>
            <xdr:cNvPr id="2051" name="Check Box 3" hidden="1">
              <a:extLst>
                <a:ext uri="{63B3BB69-23CF-44E3-9099-C40C66FF867C}">
                  <a14:compatExt spid="_x0000_s2051"/>
                </a:ext>
                <a:ext uri="{FF2B5EF4-FFF2-40B4-BE49-F238E27FC236}">
                  <a16:creationId xmlns:a16="http://schemas.microsoft.com/office/drawing/2014/main" id="{00000000-0008-0000-0100-000003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2</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20</xdr:col>
          <xdr:colOff>95250</xdr:colOff>
          <xdr:row>56</xdr:row>
          <xdr:rowOff>114300</xdr:rowOff>
        </xdr:from>
        <xdr:to>
          <xdr:col>21</xdr:col>
          <xdr:colOff>161925</xdr:colOff>
          <xdr:row>58</xdr:row>
          <xdr:rowOff>0</xdr:rowOff>
        </xdr:to>
        <xdr:sp macro="" textlink="">
          <xdr:nvSpPr>
            <xdr:cNvPr id="2052" name="Check Box 4" hidden="1">
              <a:extLst>
                <a:ext uri="{63B3BB69-23CF-44E3-9099-C40C66FF867C}">
                  <a14:compatExt spid="_x0000_s2052"/>
                </a:ext>
                <a:ext uri="{FF2B5EF4-FFF2-40B4-BE49-F238E27FC236}">
                  <a16:creationId xmlns:a16="http://schemas.microsoft.com/office/drawing/2014/main" id="{00000000-0008-0000-0100-000004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3</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20</xdr:col>
          <xdr:colOff>57150</xdr:colOff>
          <xdr:row>66</xdr:row>
          <xdr:rowOff>66675</xdr:rowOff>
        </xdr:from>
        <xdr:to>
          <xdr:col>21</xdr:col>
          <xdr:colOff>133350</xdr:colOff>
          <xdr:row>67</xdr:row>
          <xdr:rowOff>133350</xdr:rowOff>
        </xdr:to>
        <xdr:sp macro="" textlink="">
          <xdr:nvSpPr>
            <xdr:cNvPr id="2053" name="Check Box 5" hidden="1">
              <a:extLst>
                <a:ext uri="{63B3BB69-23CF-44E3-9099-C40C66FF867C}">
                  <a14:compatExt spid="_x0000_s2053"/>
                </a:ext>
                <a:ext uri="{FF2B5EF4-FFF2-40B4-BE49-F238E27FC236}">
                  <a16:creationId xmlns:a16="http://schemas.microsoft.com/office/drawing/2014/main" id="{00000000-0008-0000-0100-000005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4</a:t>
              </a:r>
            </a:p>
          </xdr:txBody>
        </xdr:sp>
        <xdr:clientData fLocksWithSheet="0"/>
      </xdr:twoCellAnchor>
    </mc:Choice>
    <mc:Fallback/>
  </mc:AlternateContent>
  <xdr:twoCellAnchor>
    <xdr:from>
      <xdr:col>26</xdr:col>
      <xdr:colOff>221672</xdr:colOff>
      <xdr:row>6</xdr:row>
      <xdr:rowOff>138544</xdr:rowOff>
    </xdr:from>
    <xdr:to>
      <xdr:col>50</xdr:col>
      <xdr:colOff>1619250</xdr:colOff>
      <xdr:row>77</xdr:row>
      <xdr:rowOff>51953</xdr:rowOff>
    </xdr:to>
    <xdr:graphicFrame macro="">
      <xdr:nvGraphicFramePr>
        <xdr:cNvPr id="10" name="Graphique 2">
          <a:extLst>
            <a:ext uri="{FF2B5EF4-FFF2-40B4-BE49-F238E27FC236}">
              <a16:creationId xmlns:a16="http://schemas.microsoft.com/office/drawing/2014/main" id="{00000000-0008-0000-01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857250</xdr:colOff>
      <xdr:row>73</xdr:row>
      <xdr:rowOff>19050</xdr:rowOff>
    </xdr:from>
    <xdr:to>
      <xdr:col>19</xdr:col>
      <xdr:colOff>209550</xdr:colOff>
      <xdr:row>75</xdr:row>
      <xdr:rowOff>19050</xdr:rowOff>
    </xdr:to>
    <xdr:sp macro="" textlink="">
      <xdr:nvSpPr>
        <xdr:cNvPr id="2" name="ZoneTexte 1">
          <a:extLst>
            <a:ext uri="{FF2B5EF4-FFF2-40B4-BE49-F238E27FC236}">
              <a16:creationId xmlns:a16="http://schemas.microsoft.com/office/drawing/2014/main" id="{00000000-0008-0000-0100-000002000000}"/>
            </a:ext>
          </a:extLst>
        </xdr:cNvPr>
        <xdr:cNvSpPr txBox="1"/>
      </xdr:nvSpPr>
      <xdr:spPr>
        <a:xfrm>
          <a:off x="1066800" y="12496800"/>
          <a:ext cx="19507200" cy="3429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fr-FR" sz="1800" i="1">
              <a:solidFill>
                <a:srgbClr val="002060"/>
              </a:solidFill>
            </a:rPr>
            <a:t>* La VAN</a:t>
          </a:r>
          <a:r>
            <a:rPr lang="fr-FR" sz="1800" i="1" baseline="0">
              <a:solidFill>
                <a:srgbClr val="002060"/>
              </a:solidFill>
            </a:rPr>
            <a:t> à l'année N correspond à la somme actualisée des flux financiers du projet entre l'année 0 et l'année N. La valeur in fine des bâtiment s domaniaux est prise en compte la dernière année. </a:t>
          </a:r>
          <a:endParaRPr lang="fr-FR" sz="1800" i="1">
            <a:solidFill>
              <a:srgbClr val="002060"/>
            </a:solidFill>
          </a:endParaRPr>
        </a:p>
      </xdr:txBody>
    </xdr:sp>
    <xdr:clientData/>
  </xdr:twoCellAnchor>
  <xdr:twoCellAnchor>
    <xdr:from>
      <xdr:col>27</xdr:col>
      <xdr:colOff>704850</xdr:colOff>
      <xdr:row>71</xdr:row>
      <xdr:rowOff>90488</xdr:rowOff>
    </xdr:from>
    <xdr:to>
      <xdr:col>47</xdr:col>
      <xdr:colOff>103910</xdr:colOff>
      <xdr:row>76</xdr:row>
      <xdr:rowOff>121227</xdr:rowOff>
    </xdr:to>
    <xdr:sp macro="" textlink="">
      <xdr:nvSpPr>
        <xdr:cNvPr id="12" name="ZoneTexte 11">
          <a:extLst>
            <a:ext uri="{FF2B5EF4-FFF2-40B4-BE49-F238E27FC236}">
              <a16:creationId xmlns:a16="http://schemas.microsoft.com/office/drawing/2014/main" id="{00000000-0008-0000-0100-00000C000000}"/>
            </a:ext>
          </a:extLst>
        </xdr:cNvPr>
        <xdr:cNvSpPr txBox="1"/>
      </xdr:nvSpPr>
      <xdr:spPr>
        <a:xfrm>
          <a:off x="29695486" y="11243397"/>
          <a:ext cx="14639060" cy="810057"/>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fr-FR" sz="1800" i="1">
              <a:solidFill>
                <a:srgbClr val="002060"/>
              </a:solidFill>
            </a:rPr>
            <a:t>* Les coûts complets actualisés à l'année</a:t>
          </a:r>
          <a:r>
            <a:rPr lang="fr-FR" sz="1800" i="1" baseline="0">
              <a:solidFill>
                <a:srgbClr val="002060"/>
              </a:solidFill>
            </a:rPr>
            <a:t> N  correspondent à la somme actualisée des dépenses moins des recettes du projet entre l'année 0 et l'année N.  La valeur in fine des bâtiments domaniaux est prise en compte la dernière année. </a:t>
          </a:r>
          <a:endParaRPr lang="fr-FR" sz="1800" i="1">
            <a:solidFill>
              <a:srgbClr val="002060"/>
            </a:solidFill>
          </a:endParaRPr>
        </a:p>
      </xdr:txBody>
    </xdr:sp>
    <xdr:clientData/>
  </xdr:twoCellAnchor>
  <xdr:twoCellAnchor>
    <xdr:from>
      <xdr:col>58</xdr:col>
      <xdr:colOff>329046</xdr:colOff>
      <xdr:row>55</xdr:row>
      <xdr:rowOff>138545</xdr:rowOff>
    </xdr:from>
    <xdr:to>
      <xdr:col>76</xdr:col>
      <xdr:colOff>259774</xdr:colOff>
      <xdr:row>61</xdr:row>
      <xdr:rowOff>13420</xdr:rowOff>
    </xdr:to>
    <xdr:sp macro="" textlink="">
      <xdr:nvSpPr>
        <xdr:cNvPr id="14" name="ZoneTexte 13">
          <a:extLst>
            <a:ext uri="{FF2B5EF4-FFF2-40B4-BE49-F238E27FC236}">
              <a16:creationId xmlns:a16="http://schemas.microsoft.com/office/drawing/2014/main" id="{00000000-0008-0000-0100-00000E000000}"/>
            </a:ext>
          </a:extLst>
        </xdr:cNvPr>
        <xdr:cNvSpPr txBox="1"/>
      </xdr:nvSpPr>
      <xdr:spPr>
        <a:xfrm>
          <a:off x="54656182" y="8797636"/>
          <a:ext cx="13646728" cy="810057"/>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fr-FR" sz="1800" i="1">
              <a:solidFill>
                <a:srgbClr val="002060"/>
              </a:solidFill>
            </a:rPr>
            <a:t>* Les coûts complets à l'année</a:t>
          </a:r>
          <a:r>
            <a:rPr lang="fr-FR" sz="1800" i="1" baseline="0">
              <a:solidFill>
                <a:srgbClr val="002060"/>
              </a:solidFill>
            </a:rPr>
            <a:t> N  correspondent à la somme des dépenses moins des recettes du projet entre l'année 0 et l'année N.  La valeur in fine des bâtiments domaniaux est prise en compte la dernière année. Ces valeurs ne prennent pas en compte l'actualisation.</a:t>
          </a:r>
          <a:endParaRPr lang="fr-FR" sz="1800" i="1">
            <a:solidFill>
              <a:srgbClr val="002060"/>
            </a:solidFill>
          </a:endParaRPr>
        </a:p>
      </xdr:txBody>
    </xdr:sp>
    <xdr:clientData/>
  </xdr:twoCellAnchor>
</xdr:wsDr>
</file>

<file path=xl/persons/person.xml><?xml version="1.0" encoding="utf-8"?>
<personList xmlns="http://schemas.microsoft.com/office/spreadsheetml/2018/threadedcomments" xmlns:x="http://schemas.openxmlformats.org/spreadsheetml/2006/main">
  <person displayName="Soizic VIDEMENT" id="{4280C1E6-BDB5-41D8-9CCC-BC153DCAD3D9}" userId="S::soizic.videment@epaurif.fr::0aea95bc-998f-40e3-9c3c-859bc58ccfc5" providerId="AD"/>
</personList>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readedComments/threadedComment1.xml><?xml version="1.0" encoding="utf-8"?>
<ThreadedComments xmlns="http://schemas.microsoft.com/office/spreadsheetml/2018/threadedcomments" xmlns:x="http://schemas.openxmlformats.org/spreadsheetml/2006/main">
  <threadedComment ref="F49" dT="2022-01-12T13:56:44.66" personId="{4280C1E6-BDB5-41D8-9CCC-BC153DCAD3D9}" id="{2F91868E-6ABA-490D-925A-B9AA72A4F0A8}">
    <text>SUB totale prise en compte</text>
  </threadedComment>
  <threadedComment ref="F54" dT="2021-09-24T10:21:09.59" personId="{4280C1E6-BDB5-41D8-9CCC-BC153DCAD3D9}" id="{D3F166F4-1A03-41C9-B10D-2D1A8C2C78D5}">
    <text>coût TDC hors révisions/actualisation (coût reprise toiture + remplacement menuiseries extérieures, issu du chiffrage EGIS)</text>
  </threadedComment>
  <threadedComment ref="H54" dT="2022-01-12T14:49:19.66" personId="{4280C1E6-BDB5-41D8-9CCC-BC153DCAD3D9}" id="{16A9977B-D1C3-4A1A-B13D-58118C3ECEDF}">
    <text>ratio calculé sur la SUB totale du bâtiment</text>
  </threadedComment>
  <threadedComment ref="M54" dT="2021-09-27T16:12:45.36" personId="{4280C1E6-BDB5-41D8-9CCC-BC153DCAD3D9}" id="{8383290C-2A18-4B0F-9341-36F6D145F5C5}">
    <text>21M€ TDC hors provisions révision/actualisation</text>
  </threadedComment>
  <threadedComment ref="O54" dT="2022-01-12T14:49:08.03" personId="{4280C1E6-BDB5-41D8-9CCC-BC153DCAD3D9}" id="{BD960E07-B54C-45BF-8CD4-4486F8C5E08C}">
    <text>ratio calculé sur la SUB totale du bâtiment</text>
  </threadedComment>
  <threadedComment ref="M57" dT="2022-01-12T15:02:28.65" personId="{4280C1E6-BDB5-41D8-9CCC-BC153DCAD3D9}" id="{7A6C8929-F3BA-4E42-AE28-FABC3EADB4E0}">
    <text>coût déménagement pour les étudiants 1ères année de médecine de Orsay à KB (ils auront été relogés de Châtenay à Orsay entre 2022 et 2027)</text>
  </threadedComment>
  <threadedComment ref="O57" dT="2022-01-12T15:01:24.23" personId="{4280C1E6-BDB5-41D8-9CCC-BC153DCAD3D9}" id="{B9182AEB-D1CB-40CB-A7B0-01EAE6144261}">
    <text>ratio PEC pour des salles de formation</text>
  </threadedComment>
  <threadedComment ref="H64" dT="2022-01-14T15:34:37.53" personId="{4280C1E6-BDB5-41D8-9CCC-BC153DCAD3D9}" id="{C6F30FF4-1610-48B6-A720-FBFA0E1B59FA}">
    <text>le ratio actuel est de 91€/m². En comptant que les travaux effectués fassent baisser les charges de fonctionnement (mais pas autant que sur le scénario 1 car certains travaux sur les installations énergétiques - type travaux sur CTA - ne sont pas prévus dans le scénario de référence alors qu'ils sont prévus dans le scénario 1). On arrive à un ratio de 80€/m² SUB</text>
  </threadedComment>
  <threadedComment ref="O64" dT="2022-01-12T14:53:32.80" personId="{4280C1E6-BDB5-41D8-9CCC-BC153DCAD3D9}" id="{D7D5895D-9816-4B05-9230-09EF4C291773}">
    <text>le ratio actuel est de 91€/m². En comptant que les travaux effectués fassent baisser les charges de fonctionnement, on arrive à un ratio de 75€/m² SUB</text>
  </threadedComment>
  <threadedComment ref="F67" dT="2021-09-23T09:59:19.03" personId="{4280C1E6-BDB5-41D8-9CCC-BC153DCAD3D9}" id="{D9B3A8A2-D8B3-4E21-A957-677F4892E3B7}">
    <text>moyenne sur 2018-2019</text>
  </threadedComment>
  <threadedComment ref="H67" dT="2022-01-14T15:35:58.82" personId="{4280C1E6-BDB5-41D8-9CCC-BC153DCAD3D9}" id="{2AF0A53E-E5E0-4B92-BE0F-59C789F1F698}">
    <text>ratio très faible mais reflète les GER des dernières années</text>
  </threadedComment>
  <threadedComment ref="M67" dT="2022-01-12T14:51:18.03" personId="{4280C1E6-BDB5-41D8-9CCC-BC153DCAD3D9}" id="{581CB981-327A-4B42-A727-45EDA2904E03}">
    <text>moyenne sur 2018-2019</text>
  </threadedComment>
  <threadedComment ref="F79" dT="2022-01-12T14:09:29.13" personId="{4280C1E6-BDB5-41D8-9CCC-BC153DCAD3D9}" id="{3E0F9ACE-42E7-4876-B78D-835298FE1C74}">
    <text>SUB totale prise en compte</text>
  </threadedComment>
  <threadedComment ref="H87" dT="2022-01-12T14:16:07.48" personId="{4280C1E6-BDB5-41D8-9CCC-BC153DCAD3D9}" id="{C4872802-17C6-49FF-9C64-0DA844834DF1}">
    <text>ratio PEC pour des salles de formation</text>
  </threadedComment>
  <threadedComment ref="K87" dT="2022-01-12T14:17:12.78" personId="{4280C1E6-BDB5-41D8-9CCC-BC153DCAD3D9}" id="{40065290-B5CA-4261-984F-A407FAD641BD}">
    <text>Châtenay doit être libéré à la fin de l'année 2022</text>
  </threadedComment>
  <threadedComment ref="H88" dT="2022-01-12T14:30:57.81" personId="{4280C1E6-BDB5-41D8-9CCC-BC153DCAD3D9}" id="{CE5D06B8-2D4E-4D85-B859-06A8E1163F3C}">
    <text>ratio coût travaux indiqué par la DIE</text>
  </threadedComment>
  <threadedComment ref="H92" dT="2021-09-24T10:35:52.45" personId="{4280C1E6-BDB5-41D8-9CCC-BC153DCAD3D9}" id="{D5733C2D-1749-44DC-B513-E217EE9DFB2C}">
    <text>ratio transmis par la DIE pour des surfaces dans le 94</text>
  </threadedComment>
  <threadedComment ref="H94" dT="2022-01-12T14:29:00.91" personId="{4280C1E6-BDB5-41D8-9CCC-BC153DCAD3D9}" id="{DDEAD56A-490D-4EF7-B08D-00838DADFD98}">
    <text>hypothèse sur du neuf</text>
  </threadedComment>
  <threadedComment ref="F97" dT="2021-09-24T10:29:32.71" personId="{4280C1E6-BDB5-41D8-9CCC-BC153DCAD3D9}" id="{BF737D85-7FBA-4070-ADE8-C80796DE6936}">
    <text>pas de GER en locatif</text>
  </threadedComment>
</ThreadedComments>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2.xml"/><Relationship Id="rId1" Type="http://schemas.openxmlformats.org/officeDocument/2006/relationships/printerSettings" Target="../printerSettings/printerSettings2.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2.vml"/><Relationship Id="rId1" Type="http://schemas.openxmlformats.org/officeDocument/2006/relationships/printerSettings" Target="../printerSettings/printerSettings3.bin"/><Relationship Id="rId4" Type="http://schemas.microsoft.com/office/2017/10/relationships/threadedComment" Target="../threadedComments/threadedComment1.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0" tint="-0.499984740745262"/>
  </sheetPr>
  <dimension ref="C2:H2"/>
  <sheetViews>
    <sheetView zoomScale="115" zoomScaleNormal="115" zoomScaleSheetLayoutView="80" workbookViewId="0">
      <selection activeCell="C2" sqref="C2:G2"/>
    </sheetView>
  </sheetViews>
  <sheetFormatPr baseColWidth="10" defaultRowHeight="12.75" x14ac:dyDescent="0.2"/>
  <cols>
    <col min="1" max="1" width="5.5703125" customWidth="1"/>
    <col min="2" max="2" width="25.85546875" customWidth="1"/>
    <col min="8" max="8" width="21.85546875" customWidth="1"/>
  </cols>
  <sheetData>
    <row r="2" spans="3:8" ht="68.25" customHeight="1" x14ac:dyDescent="0.25">
      <c r="C2" s="455" t="s">
        <v>33</v>
      </c>
      <c r="D2" s="456"/>
      <c r="E2" s="456"/>
      <c r="F2" s="456"/>
      <c r="G2" s="456"/>
      <c r="H2" s="121" t="s">
        <v>34</v>
      </c>
    </row>
  </sheetData>
  <mergeCells count="1">
    <mergeCell ref="C2:G2"/>
  </mergeCells>
  <pageMargins left="0.7" right="0.7" top="0.75" bottom="0.75" header="0.3" footer="0.3"/>
  <pageSetup paperSize="9" scale="73" orientation="portrait" r:id="rId1"/>
  <rowBreaks count="2" manualBreakCount="2">
    <brk id="67" max="7" man="1"/>
    <brk id="150" max="16383" man="1"/>
  </rowBreaks>
  <colBreaks count="1" manualBreakCount="1">
    <brk id="11" max="1048575" man="1"/>
  </colBreaks>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Feuil1">
    <tabColor rgb="FF002060"/>
  </sheetPr>
  <dimension ref="B3:BZ128"/>
  <sheetViews>
    <sheetView showGridLines="0" tabSelected="1" zoomScale="50" zoomScaleNormal="50" zoomScaleSheetLayoutView="25" workbookViewId="0">
      <selection activeCell="E4" sqref="E4:J4"/>
    </sheetView>
  </sheetViews>
  <sheetFormatPr baseColWidth="10" defaultColWidth="11.42578125" defaultRowHeight="12.75" x14ac:dyDescent="0.2"/>
  <cols>
    <col min="1" max="1" width="3" style="7" customWidth="1"/>
    <col min="2" max="4" width="13.42578125" style="7" customWidth="1"/>
    <col min="5" max="5" width="47.7109375" style="7" customWidth="1"/>
    <col min="6" max="6" width="27" style="7" customWidth="1"/>
    <col min="7" max="7" width="5.140625" style="7" customWidth="1"/>
    <col min="8" max="8" width="11.5703125" style="7" bestFit="1" customWidth="1"/>
    <col min="9" max="9" width="7.85546875" style="7" bestFit="1" customWidth="1"/>
    <col min="10" max="10" width="42.140625" style="7" customWidth="1"/>
    <col min="11" max="11" width="5.42578125" style="7" customWidth="1"/>
    <col min="12" max="12" width="11" style="7" customWidth="1"/>
    <col min="13" max="13" width="8.42578125" style="7" customWidth="1"/>
    <col min="14" max="14" width="3.28515625" style="7" hidden="1" customWidth="1"/>
    <col min="15" max="15" width="4.85546875" style="7" hidden="1" customWidth="1"/>
    <col min="16" max="16" width="11.28515625" style="7" bestFit="1" customWidth="1"/>
    <col min="17" max="17" width="13" style="7" bestFit="1" customWidth="1"/>
    <col min="18" max="18" width="31.42578125" style="7" customWidth="1"/>
    <col min="19" max="19" width="5.42578125" style="7" customWidth="1"/>
    <col min="20" max="20" width="39.140625" style="7" customWidth="1"/>
    <col min="21" max="21" width="13" style="7" customWidth="1"/>
    <col min="22" max="22" width="25.140625" style="7" customWidth="1"/>
    <col min="23" max="23" width="6.28515625" style="7" customWidth="1"/>
    <col min="24" max="24" width="11.28515625" style="7" bestFit="1" customWidth="1"/>
    <col min="25" max="25" width="40.5703125" style="7" customWidth="1"/>
    <col min="26" max="26" width="45.7109375" style="7" customWidth="1"/>
    <col min="27" max="27" width="5" style="7" customWidth="1"/>
    <col min="28" max="28" width="11.42578125" style="7"/>
    <col min="29" max="50" width="11.42578125" style="7" customWidth="1"/>
    <col min="51" max="51" width="37.140625" style="7" customWidth="1"/>
    <col min="52" max="16384" width="11.42578125" style="7"/>
  </cols>
  <sheetData>
    <row r="3" spans="2:58" ht="13.5" thickBot="1" x14ac:dyDescent="0.25">
      <c r="B3" s="92"/>
      <c r="C3" s="92"/>
      <c r="E3" s="93"/>
      <c r="F3" s="93"/>
      <c r="G3" s="93"/>
      <c r="H3" s="93"/>
      <c r="I3" s="93"/>
    </row>
    <row r="4" spans="2:58" ht="35.25" thickBot="1" x14ac:dyDescent="0.5">
      <c r="B4" s="103" t="s">
        <v>12</v>
      </c>
      <c r="C4" s="104"/>
      <c r="D4" s="105"/>
      <c r="E4" s="475" t="s">
        <v>106</v>
      </c>
      <c r="F4" s="475"/>
      <c r="G4" s="475"/>
      <c r="H4" s="475"/>
      <c r="I4" s="475"/>
      <c r="J4" s="476"/>
    </row>
    <row r="5" spans="2:58" ht="34.5" x14ac:dyDescent="0.2">
      <c r="B5" s="93"/>
      <c r="C5" s="93"/>
      <c r="D5" s="97"/>
      <c r="Z5" s="102"/>
    </row>
    <row r="6" spans="2:58" ht="34.5" x14ac:dyDescent="0.45">
      <c r="B6" s="98" t="s">
        <v>19</v>
      </c>
      <c r="C6" s="93"/>
      <c r="D6" s="93"/>
      <c r="E6" s="93"/>
      <c r="AD6" s="98" t="s">
        <v>83</v>
      </c>
      <c r="BF6" s="98" t="s">
        <v>35</v>
      </c>
    </row>
    <row r="7" spans="2:58" x14ac:dyDescent="0.2">
      <c r="B7" s="92"/>
      <c r="C7" s="92"/>
      <c r="E7" s="93"/>
      <c r="F7" s="93"/>
      <c r="G7" s="93"/>
      <c r="H7" s="93"/>
      <c r="I7" s="93"/>
    </row>
    <row r="8" spans="2:58" x14ac:dyDescent="0.2">
      <c r="B8" s="92"/>
      <c r="C8" s="92"/>
      <c r="E8" s="93"/>
      <c r="F8" s="93"/>
      <c r="G8" s="93"/>
      <c r="H8" s="93"/>
      <c r="I8" s="93"/>
    </row>
    <row r="10" spans="2:58" hidden="1" x14ac:dyDescent="0.2"/>
    <row r="11" spans="2:58" hidden="1" x14ac:dyDescent="0.2"/>
    <row r="12" spans="2:58" hidden="1" x14ac:dyDescent="0.2"/>
    <row r="13" spans="2:58" hidden="1" x14ac:dyDescent="0.2"/>
    <row r="14" spans="2:58" hidden="1" x14ac:dyDescent="0.2"/>
    <row r="79" spans="2:26" ht="36.75" customHeight="1" thickBot="1" x14ac:dyDescent="0.5">
      <c r="B79" s="98" t="s">
        <v>56</v>
      </c>
      <c r="C79" s="102"/>
      <c r="D79" s="102"/>
      <c r="E79" s="102"/>
      <c r="F79" s="120"/>
      <c r="G79" s="120"/>
      <c r="H79" s="120"/>
      <c r="I79" s="120"/>
      <c r="J79" s="120"/>
      <c r="K79" s="120"/>
      <c r="L79" s="120"/>
      <c r="M79" s="120"/>
      <c r="N79" s="120"/>
      <c r="O79" s="120"/>
      <c r="P79" s="120"/>
      <c r="Q79" s="120"/>
      <c r="R79" s="120"/>
      <c r="S79" s="120"/>
      <c r="T79" s="120"/>
    </row>
    <row r="80" spans="2:26" ht="36.75" customHeight="1" x14ac:dyDescent="0.2">
      <c r="B80" s="488"/>
      <c r="C80" s="489"/>
      <c r="D80" s="489"/>
      <c r="E80" s="490"/>
      <c r="F80" s="481" t="s">
        <v>27</v>
      </c>
      <c r="G80" s="482"/>
      <c r="H80" s="482"/>
      <c r="I80" s="482"/>
      <c r="J80" s="482"/>
      <c r="K80" s="482"/>
      <c r="L80" s="482"/>
      <c r="M80" s="482"/>
      <c r="N80" s="482"/>
      <c r="O80" s="483"/>
      <c r="P80" s="466" t="s">
        <v>28</v>
      </c>
      <c r="Q80" s="467"/>
      <c r="R80" s="467"/>
      <c r="S80" s="467"/>
      <c r="T80" s="468"/>
      <c r="U80" s="457" t="s">
        <v>29</v>
      </c>
      <c r="V80" s="458"/>
      <c r="W80" s="458"/>
      <c r="X80" s="458"/>
      <c r="Y80" s="459"/>
      <c r="Z80" s="122" t="s">
        <v>30</v>
      </c>
    </row>
    <row r="81" spans="2:78" ht="366" customHeight="1" x14ac:dyDescent="0.2">
      <c r="B81" s="491" t="s">
        <v>91</v>
      </c>
      <c r="C81" s="492"/>
      <c r="D81" s="492"/>
      <c r="E81" s="493"/>
      <c r="F81" s="484" t="s">
        <v>93</v>
      </c>
      <c r="G81" s="463"/>
      <c r="H81" s="463"/>
      <c r="I81" s="463"/>
      <c r="J81" s="463"/>
      <c r="K81" s="463"/>
      <c r="L81" s="463"/>
      <c r="M81" s="463"/>
      <c r="N81" s="463"/>
      <c r="O81" s="485"/>
      <c r="P81" s="469" t="s">
        <v>94</v>
      </c>
      <c r="Q81" s="463"/>
      <c r="R81" s="463"/>
      <c r="S81" s="463"/>
      <c r="T81" s="464"/>
      <c r="U81" s="460" t="s">
        <v>95</v>
      </c>
      <c r="V81" s="461"/>
      <c r="W81" s="461"/>
      <c r="X81" s="461"/>
      <c r="Y81" s="462"/>
      <c r="Z81" s="123"/>
    </row>
    <row r="82" spans="2:78" ht="312.60000000000002" customHeight="1" x14ac:dyDescent="0.2">
      <c r="B82" s="494" t="s">
        <v>92</v>
      </c>
      <c r="C82" s="463"/>
      <c r="D82" s="463"/>
      <c r="E82" s="464"/>
      <c r="F82" s="484" t="s">
        <v>97</v>
      </c>
      <c r="G82" s="463"/>
      <c r="H82" s="463"/>
      <c r="I82" s="463"/>
      <c r="J82" s="463"/>
      <c r="K82" s="463"/>
      <c r="L82" s="463"/>
      <c r="M82" s="463"/>
      <c r="N82" s="463"/>
      <c r="O82" s="485"/>
      <c r="P82" s="469" t="s">
        <v>96</v>
      </c>
      <c r="Q82" s="461"/>
      <c r="R82" s="461"/>
      <c r="S82" s="461"/>
      <c r="T82" s="462"/>
      <c r="U82" s="460" t="s">
        <v>98</v>
      </c>
      <c r="V82" s="463"/>
      <c r="W82" s="463"/>
      <c r="X82" s="463"/>
      <c r="Y82" s="464"/>
      <c r="Z82" s="123"/>
    </row>
    <row r="83" spans="2:78" ht="90.75" customHeight="1" x14ac:dyDescent="0.2">
      <c r="B83" s="495"/>
      <c r="C83" s="496"/>
      <c r="D83" s="496"/>
      <c r="E83" s="497"/>
      <c r="F83" s="484"/>
      <c r="G83" s="463"/>
      <c r="H83" s="463"/>
      <c r="I83" s="463"/>
      <c r="J83" s="463"/>
      <c r="K83" s="463"/>
      <c r="L83" s="463"/>
      <c r="M83" s="463"/>
      <c r="N83" s="463"/>
      <c r="O83" s="485"/>
      <c r="P83" s="470"/>
      <c r="Q83" s="463"/>
      <c r="R83" s="463"/>
      <c r="S83" s="463"/>
      <c r="T83" s="464"/>
      <c r="U83" s="465"/>
      <c r="V83" s="463"/>
      <c r="W83" s="463"/>
      <c r="X83" s="463"/>
      <c r="Y83" s="464"/>
      <c r="Z83" s="123"/>
    </row>
    <row r="84" spans="2:78" ht="92.25" customHeight="1" x14ac:dyDescent="0.2">
      <c r="B84" s="498"/>
      <c r="C84" s="496"/>
      <c r="D84" s="496"/>
      <c r="E84" s="497"/>
      <c r="F84" s="484"/>
      <c r="G84" s="463"/>
      <c r="H84" s="463"/>
      <c r="I84" s="463"/>
      <c r="J84" s="463"/>
      <c r="K84" s="463"/>
      <c r="L84" s="463"/>
      <c r="M84" s="463"/>
      <c r="N84" s="463"/>
      <c r="O84" s="485"/>
      <c r="P84" s="470"/>
      <c r="Q84" s="463"/>
      <c r="R84" s="463"/>
      <c r="S84" s="463"/>
      <c r="T84" s="464"/>
      <c r="U84" s="465"/>
      <c r="V84" s="463"/>
      <c r="W84" s="463"/>
      <c r="X84" s="463"/>
      <c r="Y84" s="464"/>
      <c r="Z84" s="124"/>
    </row>
    <row r="85" spans="2:78" ht="93.75" customHeight="1" thickBot="1" x14ac:dyDescent="0.25">
      <c r="B85" s="478"/>
      <c r="C85" s="479"/>
      <c r="D85" s="479"/>
      <c r="E85" s="480"/>
      <c r="F85" s="486"/>
      <c r="G85" s="472"/>
      <c r="H85" s="472"/>
      <c r="I85" s="472"/>
      <c r="J85" s="472"/>
      <c r="K85" s="472"/>
      <c r="L85" s="472"/>
      <c r="M85" s="472"/>
      <c r="N85" s="472"/>
      <c r="O85" s="487"/>
      <c r="P85" s="471"/>
      <c r="Q85" s="472"/>
      <c r="R85" s="472"/>
      <c r="S85" s="472"/>
      <c r="T85" s="473"/>
      <c r="U85" s="474"/>
      <c r="V85" s="472"/>
      <c r="W85" s="472"/>
      <c r="X85" s="472"/>
      <c r="Y85" s="473"/>
      <c r="Z85" s="125"/>
    </row>
    <row r="87" spans="2:78" ht="20.25" x14ac:dyDescent="0.2">
      <c r="B87" s="477"/>
      <c r="C87" s="477"/>
      <c r="D87" s="477"/>
      <c r="E87" s="477"/>
      <c r="F87" s="118"/>
      <c r="G87" s="119"/>
      <c r="H87" s="119"/>
      <c r="I87" s="119"/>
      <c r="J87" s="118"/>
      <c r="K87" s="119"/>
      <c r="L87" s="119"/>
      <c r="M87" s="119"/>
      <c r="N87" s="118"/>
      <c r="O87" s="119"/>
      <c r="P87" s="119"/>
      <c r="Q87" s="119"/>
      <c r="R87" s="118"/>
      <c r="S87" s="119"/>
      <c r="T87" s="119"/>
      <c r="U87" s="119"/>
      <c r="V87" s="118"/>
      <c r="W87" s="119"/>
      <c r="X87" s="119"/>
      <c r="Y87" s="119"/>
      <c r="Z87" s="117"/>
    </row>
    <row r="94" spans="2:78" x14ac:dyDescent="0.2">
      <c r="AY94" s="8" t="s">
        <v>5</v>
      </c>
      <c r="BB94" s="9">
        <f>'S0-Sc. référence'!F15</f>
        <v>2021</v>
      </c>
      <c r="BC94" s="9">
        <f>BB94+1</f>
        <v>2022</v>
      </c>
      <c r="BD94" s="9">
        <f t="shared" ref="BD94:BY94" si="0">BC94+1</f>
        <v>2023</v>
      </c>
      <c r="BE94" s="9">
        <f t="shared" si="0"/>
        <v>2024</v>
      </c>
      <c r="BF94" s="9">
        <f t="shared" si="0"/>
        <v>2025</v>
      </c>
      <c r="BG94" s="9">
        <f t="shared" si="0"/>
        <v>2026</v>
      </c>
      <c r="BH94" s="9">
        <f t="shared" si="0"/>
        <v>2027</v>
      </c>
      <c r="BI94" s="9">
        <f t="shared" si="0"/>
        <v>2028</v>
      </c>
      <c r="BJ94" s="9">
        <f t="shared" si="0"/>
        <v>2029</v>
      </c>
      <c r="BK94" s="9">
        <f t="shared" si="0"/>
        <v>2030</v>
      </c>
      <c r="BL94" s="9">
        <f t="shared" si="0"/>
        <v>2031</v>
      </c>
      <c r="BM94" s="9">
        <f t="shared" si="0"/>
        <v>2032</v>
      </c>
      <c r="BN94" s="9">
        <f t="shared" si="0"/>
        <v>2033</v>
      </c>
      <c r="BO94" s="9">
        <f t="shared" si="0"/>
        <v>2034</v>
      </c>
      <c r="BP94" s="9">
        <f t="shared" si="0"/>
        <v>2035</v>
      </c>
      <c r="BQ94" s="9">
        <f t="shared" si="0"/>
        <v>2036</v>
      </c>
      <c r="BR94" s="9">
        <f t="shared" si="0"/>
        <v>2037</v>
      </c>
      <c r="BS94" s="9">
        <f t="shared" si="0"/>
        <v>2038</v>
      </c>
      <c r="BT94" s="9">
        <f t="shared" si="0"/>
        <v>2039</v>
      </c>
      <c r="BU94" s="9">
        <f t="shared" si="0"/>
        <v>2040</v>
      </c>
      <c r="BV94" s="9">
        <f t="shared" si="0"/>
        <v>2041</v>
      </c>
      <c r="BW94" s="9">
        <f t="shared" si="0"/>
        <v>2042</v>
      </c>
      <c r="BX94" s="9">
        <f t="shared" si="0"/>
        <v>2043</v>
      </c>
      <c r="BY94" s="9">
        <f t="shared" si="0"/>
        <v>2044</v>
      </c>
      <c r="BZ94" s="9">
        <f>BY94+1</f>
        <v>2045</v>
      </c>
    </row>
    <row r="95" spans="2:78" ht="102" x14ac:dyDescent="0.2">
      <c r="AY95" s="10" t="str">
        <f>'S0-Sc. référence'!B7</f>
        <v>SCENARIO 0, dit de REFERENCE : 
Travaux énergétiques sur le bâtiment de la faculté de médecine au Kremlin Bicêtre, en site occupé, et prise à bail pour relogement des effectifs de première année de médecine issus de Châtenay-Malabry + quelques administratifs</v>
      </c>
      <c r="BB95" s="7">
        <f>-'S0-Sc. référence'!F57</f>
        <v>0</v>
      </c>
      <c r="BC95" s="7">
        <f>-'S0-Sc. référence'!G57</f>
        <v>4549947.2230000002</v>
      </c>
      <c r="BD95" s="7">
        <f>-'S0-Sc. référence'!H57</f>
        <v>2616099.8316249996</v>
      </c>
      <c r="BE95" s="7">
        <f>-'S0-Sc. référence'!I57</f>
        <v>2662577.7239593747</v>
      </c>
      <c r="BF95" s="7">
        <f>-'S0-Sc. référence'!J57</f>
        <v>2709927.5125759649</v>
      </c>
      <c r="BG95" s="7">
        <f>-'S0-Sc. référence'!K57</f>
        <v>2068115.2684769486</v>
      </c>
      <c r="BH95" s="7">
        <f>-'S0-Sc. référence'!L57</f>
        <v>2103457.8771106936</v>
      </c>
      <c r="BI95" s="7">
        <f>-'S0-Sc. référence'!M57</f>
        <v>2139447.0424660766</v>
      </c>
      <c r="BJ95" s="7">
        <f>-'S0-Sc. référence'!N57</f>
        <v>2176094.7912457646</v>
      </c>
      <c r="BK95" s="7">
        <f>-'S0-Sc. référence'!O57</f>
        <v>2213413.3771200022</v>
      </c>
      <c r="BL95" s="7">
        <f>-'S0-Sc. référence'!P57</f>
        <v>2251415.2850624644</v>
      </c>
      <c r="BM95" s="7">
        <f>-'S0-Sc. référence'!Q57</f>
        <v>2290113.2357697762</v>
      </c>
      <c r="BN95" s="7">
        <f>-'S0-Sc. référence'!R57</f>
        <v>2329520.1901663258</v>
      </c>
      <c r="BO95" s="7">
        <f>-'S0-Sc. référence'!S57</f>
        <v>2369649.3539960235</v>
      </c>
      <c r="BP95" s="7">
        <f>-'S0-Sc. référence'!T57</f>
        <v>2410514.1825027107</v>
      </c>
      <c r="BQ95" s="7">
        <f>-'S0-Sc. référence'!U57</f>
        <v>2452128.3852009326</v>
      </c>
      <c r="BR95" s="7">
        <f>-'S0-Sc. référence'!V57</f>
        <v>2494505.9307388421</v>
      </c>
      <c r="BS95" s="7">
        <f>-'S0-Sc. référence'!W57</f>
        <v>2537661.0518550184</v>
      </c>
      <c r="BT95" s="7">
        <f>-'S0-Sc. référence'!X57</f>
        <v>2581608.2504310389</v>
      </c>
      <c r="BU95" s="7">
        <f>-'S0-Sc. référence'!Y57</f>
        <v>2626362.3026416637</v>
      </c>
      <c r="BV95" s="7">
        <f>-'S0-Sc. référence'!Z57</f>
        <v>2671938.264204531</v>
      </c>
      <c r="BW95" s="7">
        <f>-'S0-Sc. référence'!AA57</f>
        <v>2718351.4757313058</v>
      </c>
      <c r="BX95" s="7">
        <f>-'S0-Sc. référence'!AB57</f>
        <v>2765617.5681822565</v>
      </c>
      <c r="BY95" s="7">
        <f>-'S0-Sc. référence'!AC57</f>
        <v>2813752.4684262713</v>
      </c>
      <c r="BZ95" s="7">
        <f ca="1">-'S0-Sc. référence'!AD57</f>
        <v>2862772.4049083721</v>
      </c>
    </row>
    <row r="96" spans="2:78" x14ac:dyDescent="0.2">
      <c r="AY96" s="11"/>
      <c r="BA96" s="7" t="b">
        <f>BA108</f>
        <v>1</v>
      </c>
      <c r="BB96" s="7">
        <f>BB95*$BA96</f>
        <v>0</v>
      </c>
      <c r="BC96" s="7">
        <f>(BB96+BC95)*$BA96</f>
        <v>4549947.2230000002</v>
      </c>
      <c r="BD96" s="7">
        <f t="shared" ref="BD96:BZ96" si="1">(BC96+BD95)*$BA96</f>
        <v>7166047.0546249999</v>
      </c>
      <c r="BE96" s="7">
        <f t="shared" si="1"/>
        <v>9828624.7785843741</v>
      </c>
      <c r="BF96" s="7">
        <f t="shared" si="1"/>
        <v>12538552.291160339</v>
      </c>
      <c r="BG96" s="7">
        <f t="shared" si="1"/>
        <v>14606667.559637288</v>
      </c>
      <c r="BH96" s="7">
        <f t="shared" si="1"/>
        <v>16710125.436747981</v>
      </c>
      <c r="BI96" s="7">
        <f t="shared" si="1"/>
        <v>18849572.479214057</v>
      </c>
      <c r="BJ96" s="7">
        <f t="shared" si="1"/>
        <v>21025667.270459823</v>
      </c>
      <c r="BK96" s="7">
        <f t="shared" si="1"/>
        <v>23239080.647579826</v>
      </c>
      <c r="BL96" s="7">
        <f t="shared" si="1"/>
        <v>25490495.932642292</v>
      </c>
      <c r="BM96" s="7">
        <f t="shared" si="1"/>
        <v>27780609.168412067</v>
      </c>
      <c r="BN96" s="7">
        <f t="shared" si="1"/>
        <v>30110129.358578391</v>
      </c>
      <c r="BO96" s="7">
        <f t="shared" si="1"/>
        <v>32479778.712574415</v>
      </c>
      <c r="BP96" s="7">
        <f t="shared" si="1"/>
        <v>34890292.895077124</v>
      </c>
      <c r="BQ96" s="7">
        <f t="shared" si="1"/>
        <v>37342421.280278057</v>
      </c>
      <c r="BR96" s="7">
        <f t="shared" si="1"/>
        <v>39836927.211016901</v>
      </c>
      <c r="BS96" s="7">
        <f t="shared" si="1"/>
        <v>42374588.262871921</v>
      </c>
      <c r="BT96" s="7">
        <f t="shared" si="1"/>
        <v>44956196.51330296</v>
      </c>
      <c r="BU96" s="7">
        <f t="shared" si="1"/>
        <v>47582558.815944627</v>
      </c>
      <c r="BV96" s="7">
        <f t="shared" si="1"/>
        <v>50254497.080149159</v>
      </c>
      <c r="BW96" s="7">
        <f t="shared" si="1"/>
        <v>52972848.555880465</v>
      </c>
      <c r="BX96" s="7">
        <f t="shared" si="1"/>
        <v>55738466.124062724</v>
      </c>
      <c r="BY96" s="7">
        <f t="shared" si="1"/>
        <v>58552218.592488997</v>
      </c>
      <c r="BZ96" s="7">
        <f t="shared" ca="1" si="1"/>
        <v>61414990.997397371</v>
      </c>
    </row>
    <row r="97" spans="51:78" ht="63.75" x14ac:dyDescent="0.2">
      <c r="AY97" s="57" t="str">
        <f>'S1'!B7</f>
        <v>SCENARIO 1 : 
Projet de réhabilitation du bâtiment de la faculté de médecine au Kremlin Bicêtre, en site occupé</v>
      </c>
      <c r="BB97" s="7">
        <f>-'S1'!F57</f>
        <v>0</v>
      </c>
      <c r="BC97" s="7">
        <f>-'S1'!G57</f>
        <v>3260567.7</v>
      </c>
      <c r="BD97" s="7">
        <f>-'S1'!H57</f>
        <v>3325779.054</v>
      </c>
      <c r="BE97" s="7">
        <f>-'S1'!I57</f>
        <v>3392294.6350799999</v>
      </c>
      <c r="BF97" s="7">
        <f>-'S1'!J57</f>
        <v>3460140.5277816001</v>
      </c>
      <c r="BG97" s="7">
        <f>-'S1'!K57</f>
        <v>3529343.3383372319</v>
      </c>
      <c r="BH97" s="7">
        <f>-'S1'!L57</f>
        <v>4702813.8431202518</v>
      </c>
      <c r="BI97" s="7">
        <f>-'S1'!M57</f>
        <v>1048613.3414864666</v>
      </c>
      <c r="BJ97" s="7">
        <f>-'S1'!N57</f>
        <v>1067585.6083161959</v>
      </c>
      <c r="BK97" s="7">
        <f>-'S1'!O57</f>
        <v>1086937.3204825199</v>
      </c>
      <c r="BL97" s="7">
        <f>-'S1'!P57</f>
        <v>1106676.0668921703</v>
      </c>
      <c r="BM97" s="7">
        <f>-'S1'!Q57</f>
        <v>1126809.5882300134</v>
      </c>
      <c r="BN97" s="7">
        <f>-'S1'!R57</f>
        <v>1147345.779994614</v>
      </c>
      <c r="BO97" s="7">
        <f>-'S1'!S57</f>
        <v>1168292.6955945061</v>
      </c>
      <c r="BP97" s="7">
        <f>-'S1'!T57</f>
        <v>1189658.5495063963</v>
      </c>
      <c r="BQ97" s="7">
        <f>-'S1'!U57</f>
        <v>1211451.7204965241</v>
      </c>
      <c r="BR97" s="7">
        <f>-'S1'!V57</f>
        <v>1233680.7549064546</v>
      </c>
      <c r="BS97" s="7">
        <f>-'S1'!W57</f>
        <v>1256354.3700045838</v>
      </c>
      <c r="BT97" s="7">
        <f>-'S1'!X57</f>
        <v>1279481.4574046754</v>
      </c>
      <c r="BU97" s="7">
        <f>-'S1'!Y57</f>
        <v>1303071.0865527689</v>
      </c>
      <c r="BV97" s="7">
        <f>-'S1'!Z57</f>
        <v>1327132.5082838244</v>
      </c>
      <c r="BW97" s="7">
        <f>-'S1'!AA57</f>
        <v>1351675.1584495008</v>
      </c>
      <c r="BX97" s="7">
        <f>-'S1'!AB57</f>
        <v>1376708.6616184909</v>
      </c>
      <c r="BY97" s="7">
        <f>-'S1'!AC57</f>
        <v>1402242.8348508605</v>
      </c>
      <c r="BZ97" s="7">
        <f ca="1">-'S1'!AD57</f>
        <v>1428287.6915478776</v>
      </c>
    </row>
    <row r="98" spans="51:78" x14ac:dyDescent="0.2">
      <c r="AY98" s="11"/>
      <c r="BA98" s="7" t="b">
        <f t="shared" ref="BA98:BA104" si="2">BA110</f>
        <v>1</v>
      </c>
      <c r="BB98" s="7">
        <f>BB97*$BA98</f>
        <v>0</v>
      </c>
      <c r="BC98" s="7">
        <f>(BB98+BC97)*$BA98</f>
        <v>3260567.7</v>
      </c>
      <c r="BD98" s="7">
        <f t="shared" ref="BD98" si="3">(BC98+BD97)*$BA98</f>
        <v>6586346.7540000007</v>
      </c>
      <c r="BE98" s="7">
        <f t="shared" ref="BE98" si="4">(BD98+BE97)*$BA98</f>
        <v>9978641.389080001</v>
      </c>
      <c r="BF98" s="7">
        <f t="shared" ref="BF98" si="5">(BE98+BF97)*$BA98</f>
        <v>13438781.916861601</v>
      </c>
      <c r="BG98" s="7">
        <f t="shared" ref="BG98" si="6">(BF98+BG97)*$BA98</f>
        <v>16968125.255198833</v>
      </c>
      <c r="BH98" s="7">
        <f t="shared" ref="BH98" si="7">(BG98+BH97)*$BA98</f>
        <v>21670939.098319083</v>
      </c>
      <c r="BI98" s="7">
        <f t="shared" ref="BI98" si="8">(BH98+BI97)*$BA98</f>
        <v>22719552.439805549</v>
      </c>
      <c r="BJ98" s="7">
        <f t="shared" ref="BJ98" si="9">(BI98+BJ97)*$BA98</f>
        <v>23787138.048121743</v>
      </c>
      <c r="BK98" s="7">
        <f t="shared" ref="BK98" si="10">(BJ98+BK97)*$BA98</f>
        <v>24874075.368604261</v>
      </c>
      <c r="BL98" s="7">
        <f t="shared" ref="BL98" si="11">(BK98+BL97)*$BA98</f>
        <v>25980751.435496431</v>
      </c>
      <c r="BM98" s="7">
        <f t="shared" ref="BM98" si="12">(BL98+BM97)*$BA98</f>
        <v>27107561.023726445</v>
      </c>
      <c r="BN98" s="7">
        <f t="shared" ref="BN98" si="13">(BM98+BN97)*$BA98</f>
        <v>28254906.803721059</v>
      </c>
      <c r="BO98" s="7">
        <f t="shared" ref="BO98" si="14">(BN98+BO97)*$BA98</f>
        <v>29423199.499315564</v>
      </c>
      <c r="BP98" s="7">
        <f t="shared" ref="BP98" si="15">(BO98+BP97)*$BA98</f>
        <v>30612858.04882196</v>
      </c>
      <c r="BQ98" s="7">
        <f t="shared" ref="BQ98" si="16">(BP98+BQ97)*$BA98</f>
        <v>31824309.769318484</v>
      </c>
      <c r="BR98" s="7">
        <f t="shared" ref="BR98" si="17">(BQ98+BR97)*$BA98</f>
        <v>33057990.524224937</v>
      </c>
      <c r="BS98" s="7">
        <f t="shared" ref="BS98" si="18">(BR98+BS97)*$BA98</f>
        <v>34314344.894229524</v>
      </c>
      <c r="BT98" s="7">
        <f t="shared" ref="BT98" si="19">(BS98+BT97)*$BA98</f>
        <v>35593826.351634197</v>
      </c>
      <c r="BU98" s="7">
        <f t="shared" ref="BU98" si="20">(BT98+BU97)*$BA98</f>
        <v>36896897.438186966</v>
      </c>
      <c r="BV98" s="7">
        <f t="shared" ref="BV98" si="21">(BU98+BV97)*$BA98</f>
        <v>38224029.94647079</v>
      </c>
      <c r="BW98" s="7">
        <f t="shared" ref="BW98" si="22">(BV98+BW97)*$BA98</f>
        <v>39575705.10492029</v>
      </c>
      <c r="BX98" s="7">
        <f t="shared" ref="BX98" si="23">(BW98+BX97)*$BA98</f>
        <v>40952413.766538784</v>
      </c>
      <c r="BY98" s="7">
        <f t="shared" ref="BY98" si="24">(BX98+BY97)*$BA98</f>
        <v>42354656.601389647</v>
      </c>
      <c r="BZ98" s="7">
        <f t="shared" ref="BZ98" ca="1" si="25">(BY98+BZ97)*$BA98</f>
        <v>43782944.292937525</v>
      </c>
    </row>
    <row r="99" spans="51:78" x14ac:dyDescent="0.2">
      <c r="AY99" s="58">
        <f>'S2'!B7</f>
        <v>0</v>
      </c>
      <c r="BB99" s="7">
        <f>-'S2'!F57</f>
        <v>0</v>
      </c>
      <c r="BC99" s="7">
        <f>-'S2'!G57</f>
        <v>0</v>
      </c>
      <c r="BD99" s="7">
        <f>-'S2'!H57</f>
        <v>0</v>
      </c>
      <c r="BE99" s="7">
        <f>-'S2'!I57</f>
        <v>0</v>
      </c>
      <c r="BF99" s="7">
        <f>-'S2'!J57</f>
        <v>0</v>
      </c>
      <c r="BG99" s="7">
        <f>-'S2'!K57</f>
        <v>0</v>
      </c>
      <c r="BH99" s="7">
        <f>-'S2'!L57</f>
        <v>0</v>
      </c>
      <c r="BI99" s="7">
        <f>-'S2'!M57</f>
        <v>0</v>
      </c>
      <c r="BJ99" s="7">
        <f>-'S2'!N57</f>
        <v>0</v>
      </c>
      <c r="BK99" s="7">
        <f>-'S2'!O57</f>
        <v>0</v>
      </c>
      <c r="BL99" s="7">
        <f>-'S2'!P57</f>
        <v>0</v>
      </c>
      <c r="BM99" s="7">
        <f>-'S2'!Q57</f>
        <v>0</v>
      </c>
      <c r="BN99" s="7">
        <f>-'S2'!R57</f>
        <v>0</v>
      </c>
      <c r="BO99" s="7">
        <f>-'S2'!S57</f>
        <v>0</v>
      </c>
      <c r="BP99" s="7">
        <f>-'S2'!T57</f>
        <v>0</v>
      </c>
      <c r="BQ99" s="7">
        <f>-'S2'!U57</f>
        <v>0</v>
      </c>
      <c r="BR99" s="7">
        <f>-'S2'!V57</f>
        <v>0</v>
      </c>
      <c r="BS99" s="7">
        <f>-'S2'!W57</f>
        <v>0</v>
      </c>
      <c r="BT99" s="7">
        <f>-'S2'!X57</f>
        <v>0</v>
      </c>
      <c r="BU99" s="7">
        <f>-'S2'!Y57</f>
        <v>0</v>
      </c>
      <c r="BV99" s="7">
        <f>-'S2'!Z57</f>
        <v>0</v>
      </c>
      <c r="BW99" s="7">
        <f>-'S2'!AA57</f>
        <v>0</v>
      </c>
      <c r="BX99" s="7">
        <f>-'S2'!AB57</f>
        <v>0</v>
      </c>
      <c r="BY99" s="7">
        <f>-'S2'!AC57</f>
        <v>0</v>
      </c>
      <c r="BZ99" s="7">
        <f ca="1">-'S2'!AD57</f>
        <v>0</v>
      </c>
    </row>
    <row r="100" spans="51:78" x14ac:dyDescent="0.2">
      <c r="AY100" s="11"/>
      <c r="BA100" s="7" t="b">
        <f t="shared" si="2"/>
        <v>1</v>
      </c>
      <c r="BB100" s="7">
        <f>BB99*$BA100</f>
        <v>0</v>
      </c>
      <c r="BC100" s="7">
        <f>(BB100+BC99)*$BA100</f>
        <v>0</v>
      </c>
      <c r="BD100" s="7">
        <f t="shared" ref="BD100" si="26">(BC100+BD99)*$BA100</f>
        <v>0</v>
      </c>
      <c r="BE100" s="7">
        <f t="shared" ref="BE100" si="27">(BD100+BE99)*$BA100</f>
        <v>0</v>
      </c>
      <c r="BF100" s="7">
        <f t="shared" ref="BF100" si="28">(BE100+BF99)*$BA100</f>
        <v>0</v>
      </c>
      <c r="BG100" s="7">
        <f t="shared" ref="BG100" si="29">(BF100+BG99)*$BA100</f>
        <v>0</v>
      </c>
      <c r="BH100" s="7">
        <f t="shared" ref="BH100" si="30">(BG100+BH99)*$BA100</f>
        <v>0</v>
      </c>
      <c r="BI100" s="7">
        <f t="shared" ref="BI100" si="31">(BH100+BI99)*$BA100</f>
        <v>0</v>
      </c>
      <c r="BJ100" s="7">
        <f t="shared" ref="BJ100" si="32">(BI100+BJ99)*$BA100</f>
        <v>0</v>
      </c>
      <c r="BK100" s="7">
        <f t="shared" ref="BK100" si="33">(BJ100+BK99)*$BA100</f>
        <v>0</v>
      </c>
      <c r="BL100" s="7">
        <f t="shared" ref="BL100" si="34">(BK100+BL99)*$BA100</f>
        <v>0</v>
      </c>
      <c r="BM100" s="7">
        <f t="shared" ref="BM100" si="35">(BL100+BM99)*$BA100</f>
        <v>0</v>
      </c>
      <c r="BN100" s="7">
        <f t="shared" ref="BN100" si="36">(BM100+BN99)*$BA100</f>
        <v>0</v>
      </c>
      <c r="BO100" s="7">
        <f t="shared" ref="BO100" si="37">(BN100+BO99)*$BA100</f>
        <v>0</v>
      </c>
      <c r="BP100" s="7">
        <f t="shared" ref="BP100" si="38">(BO100+BP99)*$BA100</f>
        <v>0</v>
      </c>
      <c r="BQ100" s="7">
        <f t="shared" ref="BQ100" si="39">(BP100+BQ99)*$BA100</f>
        <v>0</v>
      </c>
      <c r="BR100" s="7">
        <f t="shared" ref="BR100" si="40">(BQ100+BR99)*$BA100</f>
        <v>0</v>
      </c>
      <c r="BS100" s="7">
        <f t="shared" ref="BS100" si="41">(BR100+BS99)*$BA100</f>
        <v>0</v>
      </c>
      <c r="BT100" s="7">
        <f t="shared" ref="BT100" si="42">(BS100+BT99)*$BA100</f>
        <v>0</v>
      </c>
      <c r="BU100" s="7">
        <f t="shared" ref="BU100" si="43">(BT100+BU99)*$BA100</f>
        <v>0</v>
      </c>
      <c r="BV100" s="7">
        <f t="shared" ref="BV100" si="44">(BU100+BV99)*$BA100</f>
        <v>0</v>
      </c>
      <c r="BW100" s="7">
        <f t="shared" ref="BW100" si="45">(BV100+BW99)*$BA100</f>
        <v>0</v>
      </c>
      <c r="BX100" s="7">
        <f t="shared" ref="BX100" si="46">(BW100+BX99)*$BA100</f>
        <v>0</v>
      </c>
      <c r="BY100" s="7">
        <f t="shared" ref="BY100" si="47">(BX100+BY99)*$BA100</f>
        <v>0</v>
      </c>
      <c r="BZ100" s="7">
        <f t="shared" ref="BZ100" ca="1" si="48">(BY100+BZ99)*$BA100</f>
        <v>0</v>
      </c>
    </row>
    <row r="101" spans="51:78" x14ac:dyDescent="0.2">
      <c r="AY101" s="69">
        <f>'S3'!B7</f>
        <v>0</v>
      </c>
      <c r="BB101" s="7">
        <f>-'S3'!F57</f>
        <v>0</v>
      </c>
      <c r="BC101" s="7">
        <f>-'S3'!G57</f>
        <v>0</v>
      </c>
      <c r="BD101" s="7">
        <f>-'S3'!H57</f>
        <v>0</v>
      </c>
      <c r="BE101" s="7">
        <f>-'S3'!I57</f>
        <v>0</v>
      </c>
      <c r="BF101" s="7">
        <f>-'S3'!J57</f>
        <v>0</v>
      </c>
      <c r="BG101" s="7">
        <f>-'S3'!K57</f>
        <v>0</v>
      </c>
      <c r="BH101" s="7">
        <f>-'S3'!L57</f>
        <v>0</v>
      </c>
      <c r="BI101" s="7">
        <f>-'S3'!M57</f>
        <v>0</v>
      </c>
      <c r="BJ101" s="7">
        <f>-'S3'!N57</f>
        <v>0</v>
      </c>
      <c r="BK101" s="7">
        <f>-'S3'!O57</f>
        <v>0</v>
      </c>
      <c r="BL101" s="7">
        <f>-'S3'!P57</f>
        <v>0</v>
      </c>
      <c r="BM101" s="7">
        <f>-'S3'!Q57</f>
        <v>0</v>
      </c>
      <c r="BN101" s="7">
        <f>-'S3'!R57</f>
        <v>0</v>
      </c>
      <c r="BO101" s="7">
        <f>-'S3'!S57</f>
        <v>0</v>
      </c>
      <c r="BP101" s="7">
        <f>-'S3'!T57</f>
        <v>0</v>
      </c>
      <c r="BQ101" s="7">
        <f>-'S3'!U57</f>
        <v>0</v>
      </c>
      <c r="BR101" s="7">
        <f>-'S3'!V57</f>
        <v>0</v>
      </c>
      <c r="BS101" s="7">
        <f>-'S3'!W57</f>
        <v>0</v>
      </c>
      <c r="BT101" s="7">
        <f>-'S3'!X57</f>
        <v>0</v>
      </c>
      <c r="BU101" s="7">
        <f>-'S3'!Y57</f>
        <v>0</v>
      </c>
      <c r="BV101" s="7">
        <f>-'S3'!Z57</f>
        <v>0</v>
      </c>
      <c r="BW101" s="7">
        <f>-'S3'!AA57</f>
        <v>0</v>
      </c>
      <c r="BX101" s="7">
        <f>-'S3'!AB57</f>
        <v>0</v>
      </c>
      <c r="BY101" s="7">
        <f>-'S3'!AC57</f>
        <v>0</v>
      </c>
      <c r="BZ101" s="7">
        <f ca="1">-'S3'!AD57</f>
        <v>0</v>
      </c>
    </row>
    <row r="102" spans="51:78" x14ac:dyDescent="0.2">
      <c r="AY102" s="11"/>
      <c r="BA102" s="7" t="b">
        <f t="shared" si="2"/>
        <v>1</v>
      </c>
      <c r="BB102" s="7">
        <f>BB101*$BA102</f>
        <v>0</v>
      </c>
      <c r="BC102" s="7">
        <f>(BB102+BC101)*$BA102</f>
        <v>0</v>
      </c>
      <c r="BD102" s="7">
        <f t="shared" ref="BD102" si="49">(BC102+BD101)*$BA102</f>
        <v>0</v>
      </c>
      <c r="BE102" s="7">
        <f t="shared" ref="BE102" si="50">(BD102+BE101)*$BA102</f>
        <v>0</v>
      </c>
      <c r="BF102" s="7">
        <f t="shared" ref="BF102" si="51">(BE102+BF101)*$BA102</f>
        <v>0</v>
      </c>
      <c r="BG102" s="7">
        <f t="shared" ref="BG102" si="52">(BF102+BG101)*$BA102</f>
        <v>0</v>
      </c>
      <c r="BH102" s="7">
        <f t="shared" ref="BH102" si="53">(BG102+BH101)*$BA102</f>
        <v>0</v>
      </c>
      <c r="BI102" s="7">
        <f t="shared" ref="BI102" si="54">(BH102+BI101)*$BA102</f>
        <v>0</v>
      </c>
      <c r="BJ102" s="7">
        <f t="shared" ref="BJ102" si="55">(BI102+BJ101)*$BA102</f>
        <v>0</v>
      </c>
      <c r="BK102" s="7">
        <f t="shared" ref="BK102" si="56">(BJ102+BK101)*$BA102</f>
        <v>0</v>
      </c>
      <c r="BL102" s="7">
        <f t="shared" ref="BL102" si="57">(BK102+BL101)*$BA102</f>
        <v>0</v>
      </c>
      <c r="BM102" s="7">
        <f t="shared" ref="BM102" si="58">(BL102+BM101)*$BA102</f>
        <v>0</v>
      </c>
      <c r="BN102" s="7">
        <f t="shared" ref="BN102" si="59">(BM102+BN101)*$BA102</f>
        <v>0</v>
      </c>
      <c r="BO102" s="7">
        <f t="shared" ref="BO102" si="60">(BN102+BO101)*$BA102</f>
        <v>0</v>
      </c>
      <c r="BP102" s="7">
        <f t="shared" ref="BP102" si="61">(BO102+BP101)*$BA102</f>
        <v>0</v>
      </c>
      <c r="BQ102" s="7">
        <f t="shared" ref="BQ102" si="62">(BP102+BQ101)*$BA102</f>
        <v>0</v>
      </c>
      <c r="BR102" s="7">
        <f t="shared" ref="BR102" si="63">(BQ102+BR101)*$BA102</f>
        <v>0</v>
      </c>
      <c r="BS102" s="7">
        <f t="shared" ref="BS102" si="64">(BR102+BS101)*$BA102</f>
        <v>0</v>
      </c>
      <c r="BT102" s="7">
        <f t="shared" ref="BT102" si="65">(BS102+BT101)*$BA102</f>
        <v>0</v>
      </c>
      <c r="BU102" s="7">
        <f t="shared" ref="BU102" si="66">(BT102+BU101)*$BA102</f>
        <v>0</v>
      </c>
      <c r="BV102" s="7">
        <f t="shared" ref="BV102" si="67">(BU102+BV101)*$BA102</f>
        <v>0</v>
      </c>
      <c r="BW102" s="7">
        <f t="shared" ref="BW102" si="68">(BV102+BW101)*$BA102</f>
        <v>0</v>
      </c>
      <c r="BX102" s="7">
        <f t="shared" ref="BX102" si="69">(BW102+BX101)*$BA102</f>
        <v>0</v>
      </c>
      <c r="BY102" s="7">
        <f t="shared" ref="BY102" si="70">(BX102+BY101)*$BA102</f>
        <v>0</v>
      </c>
      <c r="BZ102" s="7">
        <f t="shared" ref="BZ102" ca="1" si="71">(BY102+BZ101)*$BA102</f>
        <v>0</v>
      </c>
    </row>
    <row r="103" spans="51:78" x14ac:dyDescent="0.2">
      <c r="AY103" s="59">
        <f>'S4'!B7</f>
        <v>0</v>
      </c>
      <c r="BB103" s="7">
        <f>-'S4'!F57</f>
        <v>0</v>
      </c>
      <c r="BC103" s="7">
        <f>-'S4'!G57</f>
        <v>0</v>
      </c>
      <c r="BD103" s="7">
        <f>-'S4'!H57</f>
        <v>0</v>
      </c>
      <c r="BE103" s="7">
        <f>-'S4'!I57</f>
        <v>0</v>
      </c>
      <c r="BF103" s="7">
        <f>-'S4'!J57</f>
        <v>0</v>
      </c>
      <c r="BG103" s="7">
        <f>-'S4'!K57</f>
        <v>0</v>
      </c>
      <c r="BH103" s="7">
        <f>-'S4'!L57</f>
        <v>0</v>
      </c>
      <c r="BI103" s="7">
        <f>-'S4'!M57</f>
        <v>0</v>
      </c>
      <c r="BJ103" s="7">
        <f>-'S4'!N57</f>
        <v>0</v>
      </c>
      <c r="BK103" s="7">
        <f>-'S4'!O57</f>
        <v>0</v>
      </c>
      <c r="BL103" s="7">
        <f>-'S4'!P57</f>
        <v>0</v>
      </c>
      <c r="BM103" s="7">
        <f>-'S4'!Q57</f>
        <v>0</v>
      </c>
      <c r="BN103" s="7">
        <f>-'S4'!R57</f>
        <v>0</v>
      </c>
      <c r="BO103" s="7">
        <f>-'S4'!S57</f>
        <v>0</v>
      </c>
      <c r="BP103" s="7">
        <f>-'S4'!T57</f>
        <v>0</v>
      </c>
      <c r="BQ103" s="7">
        <f>-'S4'!U57</f>
        <v>0</v>
      </c>
      <c r="BR103" s="7">
        <f>-'S4'!V57</f>
        <v>0</v>
      </c>
      <c r="BS103" s="7">
        <f>-'S4'!W57</f>
        <v>0</v>
      </c>
      <c r="BT103" s="7">
        <f>-'S4'!X57</f>
        <v>0</v>
      </c>
      <c r="BU103" s="7">
        <f>-'S4'!Y57</f>
        <v>0</v>
      </c>
      <c r="BV103" s="7">
        <f>-'S4'!Z57</f>
        <v>0</v>
      </c>
      <c r="BW103" s="7">
        <f>-'S4'!AA57</f>
        <v>0</v>
      </c>
      <c r="BX103" s="7">
        <f>-'S4'!AB57</f>
        <v>0</v>
      </c>
      <c r="BY103" s="7">
        <f>-'S4'!AC57</f>
        <v>0</v>
      </c>
      <c r="BZ103" s="7">
        <f ca="1">-'S4'!AD57</f>
        <v>0</v>
      </c>
    </row>
    <row r="104" spans="51:78" x14ac:dyDescent="0.2">
      <c r="AY104" s="11"/>
      <c r="BA104" s="7" t="b">
        <f t="shared" si="2"/>
        <v>1</v>
      </c>
      <c r="BB104" s="7">
        <f>BB103*$BA104</f>
        <v>0</v>
      </c>
      <c r="BC104" s="7">
        <f>(BB104+BC103)*$BA104</f>
        <v>0</v>
      </c>
      <c r="BD104" s="7">
        <f t="shared" ref="BD104" si="72">(BC104+BD103)*$BA104</f>
        <v>0</v>
      </c>
      <c r="BE104" s="7">
        <f t="shared" ref="BE104" si="73">(BD104+BE103)*$BA104</f>
        <v>0</v>
      </c>
      <c r="BF104" s="7">
        <f t="shared" ref="BF104" si="74">(BE104+BF103)*$BA104</f>
        <v>0</v>
      </c>
      <c r="BG104" s="7">
        <f t="shared" ref="BG104" si="75">(BF104+BG103)*$BA104</f>
        <v>0</v>
      </c>
      <c r="BH104" s="7">
        <f t="shared" ref="BH104" si="76">(BG104+BH103)*$BA104</f>
        <v>0</v>
      </c>
      <c r="BI104" s="7">
        <f t="shared" ref="BI104" si="77">(BH104+BI103)*$BA104</f>
        <v>0</v>
      </c>
      <c r="BJ104" s="7">
        <f t="shared" ref="BJ104" si="78">(BI104+BJ103)*$BA104</f>
        <v>0</v>
      </c>
      <c r="BK104" s="7">
        <f t="shared" ref="BK104" si="79">(BJ104+BK103)*$BA104</f>
        <v>0</v>
      </c>
      <c r="BL104" s="7">
        <f t="shared" ref="BL104" si="80">(BK104+BL103)*$BA104</f>
        <v>0</v>
      </c>
      <c r="BM104" s="7">
        <f t="shared" ref="BM104" si="81">(BL104+BM103)*$BA104</f>
        <v>0</v>
      </c>
      <c r="BN104" s="7">
        <f t="shared" ref="BN104" si="82">(BM104+BN103)*$BA104</f>
        <v>0</v>
      </c>
      <c r="BO104" s="7">
        <f t="shared" ref="BO104" si="83">(BN104+BO103)*$BA104</f>
        <v>0</v>
      </c>
      <c r="BP104" s="7">
        <f t="shared" ref="BP104" si="84">(BO104+BP103)*$BA104</f>
        <v>0</v>
      </c>
      <c r="BQ104" s="7">
        <f t="shared" ref="BQ104" si="85">(BP104+BQ103)*$BA104</f>
        <v>0</v>
      </c>
      <c r="BR104" s="7">
        <f t="shared" ref="BR104" si="86">(BQ104+BR103)*$BA104</f>
        <v>0</v>
      </c>
      <c r="BS104" s="7">
        <f t="shared" ref="BS104" si="87">(BR104+BS103)*$BA104</f>
        <v>0</v>
      </c>
      <c r="BT104" s="7">
        <f t="shared" ref="BT104" si="88">(BS104+BT103)*$BA104</f>
        <v>0</v>
      </c>
      <c r="BU104" s="7">
        <f t="shared" ref="BU104" si="89">(BT104+BU103)*$BA104</f>
        <v>0</v>
      </c>
      <c r="BV104" s="7">
        <f t="shared" ref="BV104" si="90">(BU104+BV103)*$BA104</f>
        <v>0</v>
      </c>
      <c r="BW104" s="7">
        <f t="shared" ref="BW104" si="91">(BV104+BW103)*$BA104</f>
        <v>0</v>
      </c>
      <c r="BX104" s="7">
        <f t="shared" ref="BX104" si="92">(BW104+BX103)*$BA104</f>
        <v>0</v>
      </c>
      <c r="BY104" s="7">
        <f t="shared" ref="BY104" si="93">(BX104+BY103)*$BA104</f>
        <v>0</v>
      </c>
      <c r="BZ104" s="7">
        <f t="shared" ref="BZ104" ca="1" si="94">(BY104+BZ103)*$BA104</f>
        <v>0</v>
      </c>
    </row>
    <row r="106" spans="51:78" x14ac:dyDescent="0.2">
      <c r="AY106" s="71" t="s">
        <v>10</v>
      </c>
      <c r="BB106" s="72">
        <f>'S0-Sc. référence'!F15</f>
        <v>2021</v>
      </c>
      <c r="BC106" s="72">
        <f>BB106+1</f>
        <v>2022</v>
      </c>
      <c r="BD106" s="72">
        <f t="shared" ref="BD106:BY106" si="95">BC106+1</f>
        <v>2023</v>
      </c>
      <c r="BE106" s="72">
        <f t="shared" si="95"/>
        <v>2024</v>
      </c>
      <c r="BF106" s="72">
        <f t="shared" si="95"/>
        <v>2025</v>
      </c>
      <c r="BG106" s="72">
        <f t="shared" si="95"/>
        <v>2026</v>
      </c>
      <c r="BH106" s="72">
        <f t="shared" si="95"/>
        <v>2027</v>
      </c>
      <c r="BI106" s="72">
        <f t="shared" si="95"/>
        <v>2028</v>
      </c>
      <c r="BJ106" s="72">
        <f t="shared" si="95"/>
        <v>2029</v>
      </c>
      <c r="BK106" s="72">
        <f t="shared" si="95"/>
        <v>2030</v>
      </c>
      <c r="BL106" s="72">
        <f t="shared" si="95"/>
        <v>2031</v>
      </c>
      <c r="BM106" s="72">
        <f t="shared" si="95"/>
        <v>2032</v>
      </c>
      <c r="BN106" s="72">
        <f t="shared" si="95"/>
        <v>2033</v>
      </c>
      <c r="BO106" s="72">
        <f t="shared" si="95"/>
        <v>2034</v>
      </c>
      <c r="BP106" s="72">
        <f t="shared" si="95"/>
        <v>2035</v>
      </c>
      <c r="BQ106" s="72">
        <f t="shared" si="95"/>
        <v>2036</v>
      </c>
      <c r="BR106" s="72">
        <f t="shared" si="95"/>
        <v>2037</v>
      </c>
      <c r="BS106" s="72">
        <f t="shared" si="95"/>
        <v>2038</v>
      </c>
      <c r="BT106" s="72">
        <f t="shared" si="95"/>
        <v>2039</v>
      </c>
      <c r="BU106" s="72">
        <f t="shared" si="95"/>
        <v>2040</v>
      </c>
      <c r="BV106" s="72">
        <f t="shared" si="95"/>
        <v>2041</v>
      </c>
      <c r="BW106" s="72">
        <f t="shared" si="95"/>
        <v>2042</v>
      </c>
      <c r="BX106" s="72">
        <f t="shared" si="95"/>
        <v>2043</v>
      </c>
      <c r="BY106" s="72">
        <f t="shared" si="95"/>
        <v>2044</v>
      </c>
      <c r="BZ106" s="72">
        <f>BY106+1</f>
        <v>2045</v>
      </c>
    </row>
    <row r="107" spans="51:78" ht="102" x14ac:dyDescent="0.2">
      <c r="AY107" s="73" t="str">
        <f t="shared" ref="AY107:AY111" si="96">AY95</f>
        <v>SCENARIO 0, dit de REFERENCE : 
Travaux énergétiques sur le bâtiment de la faculté de médecine au Kremlin Bicêtre, en site occupé, et prise à bail pour relogement des effectifs de première année de médecine issus de Châtenay-Malabry + quelques administratifs</v>
      </c>
      <c r="BA107" s="106" t="s">
        <v>16</v>
      </c>
      <c r="BB107" s="7">
        <f>(-'S0-Sc. référence'!F58)*-1</f>
        <v>0</v>
      </c>
      <c r="BC107" s="7">
        <f>(-'S0-Sc. référence'!G58)*-1</f>
        <v>-4460732.5715686278</v>
      </c>
      <c r="BD107" s="7">
        <f>(-'S0-Sc. référence'!H58)*-1</f>
        <v>-2514513.4867598996</v>
      </c>
      <c r="BE107" s="7">
        <f>(-'S0-Sc. référence'!I58)*-1</f>
        <v>-2509006.4567543543</v>
      </c>
      <c r="BF107" s="7">
        <f>(-'S0-Sc. référence'!J58)*-1</f>
        <v>-2503554.1373567143</v>
      </c>
      <c r="BG107" s="7">
        <f>(-'S0-Sc. référence'!K58)*-1</f>
        <v>-1873155.7169392405</v>
      </c>
      <c r="BH107" s="7">
        <f>(-'S0-Sc. référence'!L58)*-1</f>
        <v>-1867810.3985084158</v>
      </c>
      <c r="BI107" s="7">
        <f>(-'S0-Sc. référence'!M58)*-1</f>
        <v>-1862517.3994242775</v>
      </c>
      <c r="BJ107" s="7">
        <f>(-'S0-Sc. référence'!N58)*-1</f>
        <v>-1857275.951125216</v>
      </c>
      <c r="BK107" s="7">
        <f>(-'S0-Sc. référence'!O58)*-1</f>
        <v>-1852085.2988581462</v>
      </c>
      <c r="BL107" s="7">
        <f>(-'S0-Sc. référence'!P58)*-1</f>
        <v>-1846944.7014139309</v>
      </c>
      <c r="BM107" s="7">
        <f>(-'S0-Sc. référence'!Q58)*-1</f>
        <v>-1841853.4308679677</v>
      </c>
      <c r="BN107" s="7">
        <f>(-'S0-Sc. référence'!R58)*-1</f>
        <v>-1836810.7723258303</v>
      </c>
      <c r="BO107" s="7">
        <f>(-'S0-Sc. référence'!S58)*-1</f>
        <v>-1831816.023673868</v>
      </c>
      <c r="BP107" s="7">
        <f>(-'S0-Sc. référence'!T58)*-1</f>
        <v>-1826868.4953346623</v>
      </c>
      <c r="BQ107" s="7">
        <f>(-'S0-Sc. référence'!U58)*-1</f>
        <v>-1821967.5100272547</v>
      </c>
      <c r="BR107" s="7">
        <f>(-'S0-Sc. référence'!V58)*-1</f>
        <v>-1817112.4025320397</v>
      </c>
      <c r="BS107" s="7">
        <f>(-'S0-Sc. référence'!W58)*-1</f>
        <v>-1812302.5194602439</v>
      </c>
      <c r="BT107" s="7">
        <f>(-'S0-Sc. référence'!X58)*-1</f>
        <v>-1807537.2190278925</v>
      </c>
      <c r="BU107" s="7">
        <f>(-'S0-Sc. référence'!Y58)*-1</f>
        <v>-1802815.870834179</v>
      </c>
      <c r="BV107" s="7">
        <f>(-'S0-Sc. référence'!Z58)*-1</f>
        <v>-1798137.855644153</v>
      </c>
      <c r="BW107" s="7">
        <f>(-'S0-Sc. référence'!AA58)*-1</f>
        <v>-1793502.5651756402</v>
      </c>
      <c r="BX107" s="7">
        <f>(-'S0-Sc. référence'!AB58)*-1</f>
        <v>-1788909.4018903095</v>
      </c>
      <c r="BY107" s="7">
        <f>(-'S0-Sc. référence'!AC58)*-1</f>
        <v>-1784357.7787888108</v>
      </c>
      <c r="BZ107" s="7">
        <f ca="1">(-'S0-Sc. référence'!AD58)*-1</f>
        <v>-1779847.1192098984</v>
      </c>
    </row>
    <row r="108" spans="51:78" x14ac:dyDescent="0.2">
      <c r="AY108" s="71"/>
      <c r="BA108" s="440" t="b">
        <v>1</v>
      </c>
      <c r="BB108" s="7">
        <f>BB107*$BA108</f>
        <v>0</v>
      </c>
      <c r="BC108" s="7">
        <f>(BB108+BC107)*$BA108</f>
        <v>-4460732.5715686278</v>
      </c>
      <c r="BD108" s="7">
        <f t="shared" ref="BD108:BZ108" si="97">(BC108+BD107)*$BA108</f>
        <v>-6975246.058328528</v>
      </c>
      <c r="BE108" s="7">
        <f t="shared" si="97"/>
        <v>-9484252.5150828827</v>
      </c>
      <c r="BF108" s="7">
        <f t="shared" si="97"/>
        <v>-11987806.652439598</v>
      </c>
      <c r="BG108" s="7">
        <f t="shared" si="97"/>
        <v>-13860962.369378839</v>
      </c>
      <c r="BH108" s="7">
        <f t="shared" si="97"/>
        <v>-15728772.767887255</v>
      </c>
      <c r="BI108" s="7">
        <f t="shared" si="97"/>
        <v>-17591290.167311534</v>
      </c>
      <c r="BJ108" s="7">
        <f t="shared" si="97"/>
        <v>-19448566.11843675</v>
      </c>
      <c r="BK108" s="7">
        <f t="shared" si="97"/>
        <v>-21300651.417294897</v>
      </c>
      <c r="BL108" s="7">
        <f t="shared" si="97"/>
        <v>-23147596.118708827</v>
      </c>
      <c r="BM108" s="7">
        <f t="shared" si="97"/>
        <v>-24989449.549576793</v>
      </c>
      <c r="BN108" s="7">
        <f t="shared" si="97"/>
        <v>-26826260.321902622</v>
      </c>
      <c r="BO108" s="7">
        <f t="shared" si="97"/>
        <v>-28658076.345576491</v>
      </c>
      <c r="BP108" s="7">
        <f t="shared" si="97"/>
        <v>-30484944.840911154</v>
      </c>
      <c r="BQ108" s="7">
        <f t="shared" si="97"/>
        <v>-32306912.35093841</v>
      </c>
      <c r="BR108" s="7">
        <f t="shared" si="97"/>
        <v>-34124024.753470451</v>
      </c>
      <c r="BS108" s="7">
        <f t="shared" si="97"/>
        <v>-35936327.272930697</v>
      </c>
      <c r="BT108" s="7">
        <f t="shared" si="97"/>
        <v>-37743864.491958588</v>
      </c>
      <c r="BU108" s="7">
        <f t="shared" si="97"/>
        <v>-39546680.362792768</v>
      </c>
      <c r="BV108" s="7">
        <f t="shared" si="97"/>
        <v>-41344818.218436919</v>
      </c>
      <c r="BW108" s="7">
        <f t="shared" si="97"/>
        <v>-43138320.783612557</v>
      </c>
      <c r="BX108" s="7">
        <f t="shared" si="97"/>
        <v>-44927230.185502864</v>
      </c>
      <c r="BY108" s="7">
        <f t="shared" si="97"/>
        <v>-46711587.964291677</v>
      </c>
      <c r="BZ108" s="7">
        <f t="shared" ca="1" si="97"/>
        <v>-48491435.083501577</v>
      </c>
    </row>
    <row r="109" spans="51:78" ht="63.75" x14ac:dyDescent="0.2">
      <c r="AY109" s="74" t="str">
        <f t="shared" si="96"/>
        <v>SCENARIO 1 : 
Projet de réhabilitation du bâtiment de la faculté de médecine au Kremlin Bicêtre, en site occupé</v>
      </c>
      <c r="BA109" s="99"/>
      <c r="BB109" s="7">
        <f>(-'S1'!F58)*-1</f>
        <v>0</v>
      </c>
      <c r="BC109" s="7">
        <f>(-'S1'!G58)*-1</f>
        <v>-3196635</v>
      </c>
      <c r="BD109" s="7">
        <f>(-'S1'!H58)*-1</f>
        <v>-3196635</v>
      </c>
      <c r="BE109" s="7">
        <f>(-'S1'!I58)*-1</f>
        <v>-3196635</v>
      </c>
      <c r="BF109" s="7">
        <f>(-'S1'!J58)*-1</f>
        <v>-3196635</v>
      </c>
      <c r="BG109" s="7">
        <f>(-'S1'!K58)*-1</f>
        <v>-3196635</v>
      </c>
      <c r="BH109" s="7">
        <f>(-'S1'!L58)*-1</f>
        <v>-4175964.1084398474</v>
      </c>
      <c r="BI109" s="7">
        <f>(-'S1'!M58)*-1</f>
        <v>-912881.01786139142</v>
      </c>
      <c r="BJ109" s="7">
        <f>(-'S1'!N58)*-1</f>
        <v>-911174.03711901116</v>
      </c>
      <c r="BK109" s="7">
        <f>(-'S1'!O58)*-1</f>
        <v>-909500.52658726589</v>
      </c>
      <c r="BL109" s="7">
        <f>(-'S1'!P58)*-1</f>
        <v>-907859.82998751558</v>
      </c>
      <c r="BM109" s="7">
        <f>(-'S1'!Q58)*-1</f>
        <v>-906251.30390932888</v>
      </c>
      <c r="BN109" s="7">
        <f>(-'S1'!R58)*-1</f>
        <v>-904674.31755816564</v>
      </c>
      <c r="BO109" s="7">
        <f>(-'S1'!S58)*-1</f>
        <v>-903128.25250800548</v>
      </c>
      <c r="BP109" s="7">
        <f>(-'S1'!T58)*-1</f>
        <v>-901612.50245882885</v>
      </c>
      <c r="BQ109" s="7">
        <f>(-'S1'!U58)*-1</f>
        <v>-900126.47299885203</v>
      </c>
      <c r="BR109" s="7">
        <f>(-'S1'!V58)*-1</f>
        <v>-898669.58137142332</v>
      </c>
      <c r="BS109" s="7">
        <f>(-'S1'!W58)*-1</f>
        <v>-897241.25624649355</v>
      </c>
      <c r="BT109" s="7">
        <f>(-'S1'!X58)*-1</f>
        <v>-895840.93749656237</v>
      </c>
      <c r="BU109" s="7">
        <f>(-'S1'!Y58)*-1</f>
        <v>-894468.07597702194</v>
      </c>
      <c r="BV109" s="7">
        <f>(-'S1'!Z58)*-1</f>
        <v>-893122.13331080577</v>
      </c>
      <c r="BW109" s="7">
        <f>(-'S1'!AA58)*-1</f>
        <v>-891802.58167726058</v>
      </c>
      <c r="BX109" s="7">
        <f>(-'S1'!AB58)*-1</f>
        <v>-890508.90360515751</v>
      </c>
      <c r="BY109" s="7">
        <f>(-'S1'!AC58)*-1</f>
        <v>-889240.59176976222</v>
      </c>
      <c r="BZ109" s="7">
        <f ca="1">(-'S1'!AD58)*-1</f>
        <v>-887997.14879388444</v>
      </c>
    </row>
    <row r="110" spans="51:78" x14ac:dyDescent="0.2">
      <c r="AY110" s="71"/>
      <c r="BA110" s="440" t="b">
        <v>1</v>
      </c>
      <c r="BB110" s="7">
        <f>BB109*$BA110</f>
        <v>0</v>
      </c>
      <c r="BC110" s="7">
        <f t="shared" ref="BC110:BZ110" si="98">(BB110+BC109)*$BA110</f>
        <v>-3196635</v>
      </c>
      <c r="BD110" s="7">
        <f t="shared" si="98"/>
        <v>-6393270</v>
      </c>
      <c r="BE110" s="7">
        <f t="shared" si="98"/>
        <v>-9589905</v>
      </c>
      <c r="BF110" s="7">
        <f t="shared" si="98"/>
        <v>-12786540</v>
      </c>
      <c r="BG110" s="7">
        <f t="shared" si="98"/>
        <v>-15983175</v>
      </c>
      <c r="BH110" s="7">
        <f t="shared" si="98"/>
        <v>-20159139.108439848</v>
      </c>
      <c r="BI110" s="7">
        <f t="shared" si="98"/>
        <v>-21072020.12630124</v>
      </c>
      <c r="BJ110" s="7">
        <f t="shared" si="98"/>
        <v>-21983194.163420253</v>
      </c>
      <c r="BK110" s="7">
        <f t="shared" si="98"/>
        <v>-22892694.690007519</v>
      </c>
      <c r="BL110" s="7">
        <f t="shared" si="98"/>
        <v>-23800554.519995034</v>
      </c>
      <c r="BM110" s="7">
        <f t="shared" si="98"/>
        <v>-24706805.823904362</v>
      </c>
      <c r="BN110" s="7">
        <f t="shared" si="98"/>
        <v>-25611480.141462527</v>
      </c>
      <c r="BO110" s="7">
        <f t="shared" si="98"/>
        <v>-26514608.393970534</v>
      </c>
      <c r="BP110" s="7">
        <f t="shared" si="98"/>
        <v>-27416220.896429364</v>
      </c>
      <c r="BQ110" s="7">
        <f t="shared" si="98"/>
        <v>-28316347.369428217</v>
      </c>
      <c r="BR110" s="7">
        <f t="shared" si="98"/>
        <v>-29215016.95079964</v>
      </c>
      <c r="BS110" s="7">
        <f t="shared" si="98"/>
        <v>-30112258.207046133</v>
      </c>
      <c r="BT110" s="7">
        <f t="shared" si="98"/>
        <v>-31008099.144542694</v>
      </c>
      <c r="BU110" s="7">
        <f t="shared" si="98"/>
        <v>-31902567.220519718</v>
      </c>
      <c r="BV110" s="7">
        <f t="shared" si="98"/>
        <v>-32795689.353830524</v>
      </c>
      <c r="BW110" s="7">
        <f t="shared" si="98"/>
        <v>-33687491.935507782</v>
      </c>
      <c r="BX110" s="7">
        <f t="shared" si="98"/>
        <v>-34578000.839112937</v>
      </c>
      <c r="BY110" s="7">
        <f t="shared" si="98"/>
        <v>-35467241.4308827</v>
      </c>
      <c r="BZ110" s="7">
        <f t="shared" ca="1" si="98"/>
        <v>-36355238.579676583</v>
      </c>
    </row>
    <row r="111" spans="51:78" x14ac:dyDescent="0.2">
      <c r="AY111" s="75">
        <f t="shared" si="96"/>
        <v>0</v>
      </c>
      <c r="BA111" s="99"/>
      <c r="BB111" s="7">
        <f>(-'S2'!F58)*-1</f>
        <v>0</v>
      </c>
      <c r="BC111" s="7">
        <f>(-'S2'!G58)*-1</f>
        <v>0</v>
      </c>
      <c r="BD111" s="7">
        <f>(-'S2'!H58)*-1</f>
        <v>0</v>
      </c>
      <c r="BE111" s="7">
        <f>(-'S2'!I58)*-1</f>
        <v>0</v>
      </c>
      <c r="BF111" s="7">
        <f>(-'S2'!J58)*-1</f>
        <v>0</v>
      </c>
      <c r="BG111" s="7">
        <f>(-'S2'!K58)*-1</f>
        <v>0</v>
      </c>
      <c r="BH111" s="7">
        <f>(-'S2'!L58)*-1</f>
        <v>0</v>
      </c>
      <c r="BI111" s="7">
        <f>(-'S2'!M58)*-1</f>
        <v>0</v>
      </c>
      <c r="BJ111" s="7">
        <f>(-'S2'!N58)*-1</f>
        <v>0</v>
      </c>
      <c r="BK111" s="7">
        <f>(-'S2'!O58)*-1</f>
        <v>0</v>
      </c>
      <c r="BL111" s="7">
        <f>(-'S2'!P58)*-1</f>
        <v>0</v>
      </c>
      <c r="BM111" s="7">
        <f>(-'S2'!Q58)*-1</f>
        <v>0</v>
      </c>
      <c r="BN111" s="7">
        <f>(-'S2'!R58)*-1</f>
        <v>0</v>
      </c>
      <c r="BO111" s="7">
        <f>(-'S2'!S58)*-1</f>
        <v>0</v>
      </c>
      <c r="BP111" s="7">
        <f>(-'S2'!T58)*-1</f>
        <v>0</v>
      </c>
      <c r="BQ111" s="7">
        <f>(-'S2'!U58)*-1</f>
        <v>0</v>
      </c>
      <c r="BR111" s="7">
        <f>(-'S2'!V58)*-1</f>
        <v>0</v>
      </c>
      <c r="BS111" s="7">
        <f>(-'S2'!W58)*-1</f>
        <v>0</v>
      </c>
      <c r="BT111" s="7">
        <f>(-'S2'!X58)*-1</f>
        <v>0</v>
      </c>
      <c r="BU111" s="7">
        <f>(-'S2'!Y58)*-1</f>
        <v>0</v>
      </c>
      <c r="BV111" s="7">
        <f>(-'S2'!Z58)*-1</f>
        <v>0</v>
      </c>
      <c r="BW111" s="7">
        <f>(-'S2'!AA58)*-1</f>
        <v>0</v>
      </c>
      <c r="BX111" s="7">
        <f>(-'S2'!AB58)*-1</f>
        <v>0</v>
      </c>
      <c r="BY111" s="7">
        <f>(-'S2'!AC58)*-1</f>
        <v>0</v>
      </c>
      <c r="BZ111" s="7">
        <f ca="1">(-'S2'!AD58)*-1</f>
        <v>0</v>
      </c>
    </row>
    <row r="112" spans="51:78" x14ac:dyDescent="0.2">
      <c r="AY112" s="71"/>
      <c r="BA112" s="440" t="b">
        <v>1</v>
      </c>
      <c r="BB112" s="7">
        <f>BB111*$BA112</f>
        <v>0</v>
      </c>
      <c r="BC112" s="7">
        <f t="shared" ref="BC112:BZ112" si="99">(BB112+BC111)*$BA112</f>
        <v>0</v>
      </c>
      <c r="BD112" s="7">
        <f t="shared" si="99"/>
        <v>0</v>
      </c>
      <c r="BE112" s="7">
        <f t="shared" si="99"/>
        <v>0</v>
      </c>
      <c r="BF112" s="7">
        <f t="shared" si="99"/>
        <v>0</v>
      </c>
      <c r="BG112" s="7">
        <f t="shared" si="99"/>
        <v>0</v>
      </c>
      <c r="BH112" s="7">
        <f t="shared" si="99"/>
        <v>0</v>
      </c>
      <c r="BI112" s="7">
        <f t="shared" si="99"/>
        <v>0</v>
      </c>
      <c r="BJ112" s="7">
        <f t="shared" si="99"/>
        <v>0</v>
      </c>
      <c r="BK112" s="7">
        <f t="shared" si="99"/>
        <v>0</v>
      </c>
      <c r="BL112" s="7">
        <f t="shared" si="99"/>
        <v>0</v>
      </c>
      <c r="BM112" s="7">
        <f t="shared" si="99"/>
        <v>0</v>
      </c>
      <c r="BN112" s="7">
        <f t="shared" si="99"/>
        <v>0</v>
      </c>
      <c r="BO112" s="7">
        <f t="shared" si="99"/>
        <v>0</v>
      </c>
      <c r="BP112" s="7">
        <f t="shared" si="99"/>
        <v>0</v>
      </c>
      <c r="BQ112" s="7">
        <f t="shared" si="99"/>
        <v>0</v>
      </c>
      <c r="BR112" s="7">
        <f t="shared" si="99"/>
        <v>0</v>
      </c>
      <c r="BS112" s="7">
        <f t="shared" si="99"/>
        <v>0</v>
      </c>
      <c r="BT112" s="7">
        <f t="shared" si="99"/>
        <v>0</v>
      </c>
      <c r="BU112" s="7">
        <f t="shared" si="99"/>
        <v>0</v>
      </c>
      <c r="BV112" s="7">
        <f t="shared" si="99"/>
        <v>0</v>
      </c>
      <c r="BW112" s="7">
        <f t="shared" si="99"/>
        <v>0</v>
      </c>
      <c r="BX112" s="7">
        <f t="shared" si="99"/>
        <v>0</v>
      </c>
      <c r="BY112" s="7">
        <f t="shared" si="99"/>
        <v>0</v>
      </c>
      <c r="BZ112" s="7">
        <f t="shared" ca="1" si="99"/>
        <v>0</v>
      </c>
    </row>
    <row r="113" spans="51:78" x14ac:dyDescent="0.2">
      <c r="AY113" s="76">
        <f>'S3'!B7</f>
        <v>0</v>
      </c>
      <c r="BA113" s="99"/>
      <c r="BB113" s="7">
        <f>(-'S3'!F58)*-1</f>
        <v>0</v>
      </c>
      <c r="BC113" s="7">
        <f>(-'S3'!G58)*-1</f>
        <v>0</v>
      </c>
      <c r="BD113" s="7">
        <f>(-'S3'!H58)*-1</f>
        <v>0</v>
      </c>
      <c r="BE113" s="7">
        <f>(-'S3'!I58)*-1</f>
        <v>0</v>
      </c>
      <c r="BF113" s="7">
        <f>(-'S3'!J58)*-1</f>
        <v>0</v>
      </c>
      <c r="BG113" s="7">
        <f>(-'S3'!K58)*-1</f>
        <v>0</v>
      </c>
      <c r="BH113" s="7">
        <f>(-'S3'!L58)*-1</f>
        <v>0</v>
      </c>
      <c r="BI113" s="7">
        <f>(-'S3'!M58)*-1</f>
        <v>0</v>
      </c>
      <c r="BJ113" s="7">
        <f>(-'S3'!N58)*-1</f>
        <v>0</v>
      </c>
      <c r="BK113" s="7">
        <f>(-'S3'!O58)*-1</f>
        <v>0</v>
      </c>
      <c r="BL113" s="7">
        <f>(-'S3'!P58)*-1</f>
        <v>0</v>
      </c>
      <c r="BM113" s="7">
        <f>(-'S3'!Q58)*-1</f>
        <v>0</v>
      </c>
      <c r="BN113" s="7">
        <f>(-'S3'!R58)*-1</f>
        <v>0</v>
      </c>
      <c r="BO113" s="7">
        <f>(-'S3'!S58)*-1</f>
        <v>0</v>
      </c>
      <c r="BP113" s="7">
        <f>(-'S3'!T58)*-1</f>
        <v>0</v>
      </c>
      <c r="BQ113" s="7">
        <f>(-'S3'!U58)*-1</f>
        <v>0</v>
      </c>
      <c r="BR113" s="7">
        <f>(-'S3'!V58)*-1</f>
        <v>0</v>
      </c>
      <c r="BS113" s="7">
        <f>(-'S3'!W58)*-1</f>
        <v>0</v>
      </c>
      <c r="BT113" s="7">
        <f>(-'S3'!X58)*-1</f>
        <v>0</v>
      </c>
      <c r="BU113" s="7">
        <f>(-'S3'!Y58)*-1</f>
        <v>0</v>
      </c>
      <c r="BV113" s="7">
        <f>(-'S3'!Z58)*-1</f>
        <v>0</v>
      </c>
      <c r="BW113" s="7">
        <f>(-'S3'!AA58)*-1</f>
        <v>0</v>
      </c>
      <c r="BX113" s="7">
        <f>(-'S3'!AB58)*-1</f>
        <v>0</v>
      </c>
      <c r="BY113" s="7">
        <f>(-'S3'!AC58)*-1</f>
        <v>0</v>
      </c>
      <c r="BZ113" s="7">
        <f ca="1">(-'S3'!AD58)*-1</f>
        <v>0</v>
      </c>
    </row>
    <row r="114" spans="51:78" x14ac:dyDescent="0.2">
      <c r="AY114" s="71"/>
      <c r="BA114" s="440" t="b">
        <v>1</v>
      </c>
      <c r="BB114" s="7">
        <f>BB113*$BA114</f>
        <v>0</v>
      </c>
      <c r="BC114" s="7">
        <f t="shared" ref="BC114:BZ114" si="100">(BB114+BC113)*$BA114</f>
        <v>0</v>
      </c>
      <c r="BD114" s="7">
        <f t="shared" si="100"/>
        <v>0</v>
      </c>
      <c r="BE114" s="7">
        <f t="shared" si="100"/>
        <v>0</v>
      </c>
      <c r="BF114" s="7">
        <f t="shared" si="100"/>
        <v>0</v>
      </c>
      <c r="BG114" s="7">
        <f t="shared" si="100"/>
        <v>0</v>
      </c>
      <c r="BH114" s="7">
        <f t="shared" si="100"/>
        <v>0</v>
      </c>
      <c r="BI114" s="7">
        <f t="shared" si="100"/>
        <v>0</v>
      </c>
      <c r="BJ114" s="7">
        <f t="shared" si="100"/>
        <v>0</v>
      </c>
      <c r="BK114" s="7">
        <f t="shared" si="100"/>
        <v>0</v>
      </c>
      <c r="BL114" s="7">
        <f t="shared" si="100"/>
        <v>0</v>
      </c>
      <c r="BM114" s="7">
        <f t="shared" si="100"/>
        <v>0</v>
      </c>
      <c r="BN114" s="7">
        <f t="shared" si="100"/>
        <v>0</v>
      </c>
      <c r="BO114" s="7">
        <f t="shared" si="100"/>
        <v>0</v>
      </c>
      <c r="BP114" s="7">
        <f t="shared" si="100"/>
        <v>0</v>
      </c>
      <c r="BQ114" s="7">
        <f t="shared" si="100"/>
        <v>0</v>
      </c>
      <c r="BR114" s="7">
        <f t="shared" si="100"/>
        <v>0</v>
      </c>
      <c r="BS114" s="7">
        <f t="shared" si="100"/>
        <v>0</v>
      </c>
      <c r="BT114" s="7">
        <f t="shared" si="100"/>
        <v>0</v>
      </c>
      <c r="BU114" s="7">
        <f t="shared" si="100"/>
        <v>0</v>
      </c>
      <c r="BV114" s="7">
        <f t="shared" si="100"/>
        <v>0</v>
      </c>
      <c r="BW114" s="7">
        <f t="shared" si="100"/>
        <v>0</v>
      </c>
      <c r="BX114" s="7">
        <f t="shared" si="100"/>
        <v>0</v>
      </c>
      <c r="BY114" s="7">
        <f t="shared" si="100"/>
        <v>0</v>
      </c>
      <c r="BZ114" s="7">
        <f t="shared" ca="1" si="100"/>
        <v>0</v>
      </c>
    </row>
    <row r="115" spans="51:78" x14ac:dyDescent="0.2">
      <c r="AY115" s="77">
        <f>'S4'!B7</f>
        <v>0</v>
      </c>
      <c r="BA115" s="99"/>
      <c r="BB115" s="7">
        <f>(-'S4'!F58)*-1</f>
        <v>0</v>
      </c>
      <c r="BC115" s="7">
        <f>(-'S4'!G58)*-1</f>
        <v>0</v>
      </c>
      <c r="BD115" s="7">
        <f>(-'S4'!H58)*-1</f>
        <v>0</v>
      </c>
      <c r="BE115" s="7">
        <f>(-'S4'!I58)*-1</f>
        <v>0</v>
      </c>
      <c r="BF115" s="7">
        <f>(-'S4'!J58)*-1</f>
        <v>0</v>
      </c>
      <c r="BG115" s="7">
        <f>(-'S4'!K58)*-1</f>
        <v>0</v>
      </c>
      <c r="BH115" s="7">
        <f>(-'S4'!L58)*-1</f>
        <v>0</v>
      </c>
      <c r="BI115" s="7">
        <f>(-'S4'!M58)*-1</f>
        <v>0</v>
      </c>
      <c r="BJ115" s="7">
        <f>(-'S4'!N58)*-1</f>
        <v>0</v>
      </c>
      <c r="BK115" s="7">
        <f>(-'S4'!O58)*-1</f>
        <v>0</v>
      </c>
      <c r="BL115" s="7">
        <f>(-'S4'!P58)*-1</f>
        <v>0</v>
      </c>
      <c r="BM115" s="7">
        <f>(-'S4'!Q58)*-1</f>
        <v>0</v>
      </c>
      <c r="BN115" s="7">
        <f>(-'S4'!R58)*-1</f>
        <v>0</v>
      </c>
      <c r="BO115" s="7">
        <f>(-'S4'!S58)*-1</f>
        <v>0</v>
      </c>
      <c r="BP115" s="7">
        <f>(-'S4'!T58)*-1</f>
        <v>0</v>
      </c>
      <c r="BQ115" s="7">
        <f>(-'S4'!U58)*-1</f>
        <v>0</v>
      </c>
      <c r="BR115" s="7">
        <f>(-'S4'!V58)*-1</f>
        <v>0</v>
      </c>
      <c r="BS115" s="7">
        <f>(-'S4'!W58)*-1</f>
        <v>0</v>
      </c>
      <c r="BT115" s="7">
        <f>(-'S4'!X58)*-1</f>
        <v>0</v>
      </c>
      <c r="BU115" s="7">
        <f>(-'S4'!Y58)*-1</f>
        <v>0</v>
      </c>
      <c r="BV115" s="7">
        <f>(-'S4'!Z58)*-1</f>
        <v>0</v>
      </c>
      <c r="BW115" s="7">
        <f>(-'S4'!AA58)*-1</f>
        <v>0</v>
      </c>
      <c r="BX115" s="7">
        <f>(-'S4'!AB58)*-1</f>
        <v>0</v>
      </c>
      <c r="BY115" s="7">
        <f>(-'S4'!AC58)*-1</f>
        <v>0</v>
      </c>
      <c r="BZ115" s="7">
        <f ca="1">(-'S4'!AD58)*-1</f>
        <v>0</v>
      </c>
    </row>
    <row r="116" spans="51:78" x14ac:dyDescent="0.2">
      <c r="BA116" s="440" t="b">
        <v>1</v>
      </c>
      <c r="BB116" s="7">
        <f>BB115*$BA116</f>
        <v>0</v>
      </c>
      <c r="BC116" s="7">
        <f t="shared" ref="BC116:BZ116" si="101">(BB116+BC115)*$BA116</f>
        <v>0</v>
      </c>
      <c r="BD116" s="7">
        <f t="shared" si="101"/>
        <v>0</v>
      </c>
      <c r="BE116" s="7">
        <f t="shared" si="101"/>
        <v>0</v>
      </c>
      <c r="BF116" s="7">
        <f t="shared" si="101"/>
        <v>0</v>
      </c>
      <c r="BG116" s="7">
        <f t="shared" si="101"/>
        <v>0</v>
      </c>
      <c r="BH116" s="7">
        <f t="shared" si="101"/>
        <v>0</v>
      </c>
      <c r="BI116" s="7">
        <f t="shared" si="101"/>
        <v>0</v>
      </c>
      <c r="BJ116" s="7">
        <f t="shared" si="101"/>
        <v>0</v>
      </c>
      <c r="BK116" s="7">
        <f t="shared" si="101"/>
        <v>0</v>
      </c>
      <c r="BL116" s="7">
        <f t="shared" si="101"/>
        <v>0</v>
      </c>
      <c r="BM116" s="7">
        <f t="shared" si="101"/>
        <v>0</v>
      </c>
      <c r="BN116" s="7">
        <f t="shared" si="101"/>
        <v>0</v>
      </c>
      <c r="BO116" s="7">
        <f t="shared" si="101"/>
        <v>0</v>
      </c>
      <c r="BP116" s="7">
        <f t="shared" si="101"/>
        <v>0</v>
      </c>
      <c r="BQ116" s="7">
        <f t="shared" si="101"/>
        <v>0</v>
      </c>
      <c r="BR116" s="7">
        <f t="shared" si="101"/>
        <v>0</v>
      </c>
      <c r="BS116" s="7">
        <f t="shared" si="101"/>
        <v>0</v>
      </c>
      <c r="BT116" s="7">
        <f t="shared" si="101"/>
        <v>0</v>
      </c>
      <c r="BU116" s="7">
        <f t="shared" si="101"/>
        <v>0</v>
      </c>
      <c r="BV116" s="7">
        <f t="shared" si="101"/>
        <v>0</v>
      </c>
      <c r="BW116" s="7">
        <f t="shared" si="101"/>
        <v>0</v>
      </c>
      <c r="BX116" s="7">
        <f t="shared" si="101"/>
        <v>0</v>
      </c>
      <c r="BY116" s="7">
        <f t="shared" si="101"/>
        <v>0</v>
      </c>
      <c r="BZ116" s="7">
        <f t="shared" ca="1" si="101"/>
        <v>0</v>
      </c>
    </row>
    <row r="118" spans="51:78" x14ac:dyDescent="0.2">
      <c r="AY118" s="71" t="s">
        <v>82</v>
      </c>
      <c r="BB118" s="72">
        <f>'S0-Sc. référence'!F15</f>
        <v>2021</v>
      </c>
      <c r="BC118" s="72">
        <f>BB118+1</f>
        <v>2022</v>
      </c>
      <c r="BD118" s="72">
        <f t="shared" ref="BD118" si="102">BC118+1</f>
        <v>2023</v>
      </c>
      <c r="BE118" s="72">
        <f t="shared" ref="BE118" si="103">BD118+1</f>
        <v>2024</v>
      </c>
      <c r="BF118" s="72">
        <f t="shared" ref="BF118" si="104">BE118+1</f>
        <v>2025</v>
      </c>
      <c r="BG118" s="72">
        <f t="shared" ref="BG118" si="105">BF118+1</f>
        <v>2026</v>
      </c>
      <c r="BH118" s="72">
        <f t="shared" ref="BH118" si="106">BG118+1</f>
        <v>2027</v>
      </c>
      <c r="BI118" s="72">
        <f t="shared" ref="BI118" si="107">BH118+1</f>
        <v>2028</v>
      </c>
      <c r="BJ118" s="72">
        <f t="shared" ref="BJ118" si="108">BI118+1</f>
        <v>2029</v>
      </c>
      <c r="BK118" s="72">
        <f t="shared" ref="BK118" si="109">BJ118+1</f>
        <v>2030</v>
      </c>
      <c r="BL118" s="72">
        <f t="shared" ref="BL118" si="110">BK118+1</f>
        <v>2031</v>
      </c>
      <c r="BM118" s="72">
        <f t="shared" ref="BM118" si="111">BL118+1</f>
        <v>2032</v>
      </c>
      <c r="BN118" s="72">
        <f t="shared" ref="BN118" si="112">BM118+1</f>
        <v>2033</v>
      </c>
      <c r="BO118" s="72">
        <f t="shared" ref="BO118" si="113">BN118+1</f>
        <v>2034</v>
      </c>
      <c r="BP118" s="72">
        <f t="shared" ref="BP118" si="114">BO118+1</f>
        <v>2035</v>
      </c>
      <c r="BQ118" s="72">
        <f t="shared" ref="BQ118" si="115">BP118+1</f>
        <v>2036</v>
      </c>
      <c r="BR118" s="72">
        <f t="shared" ref="BR118" si="116">BQ118+1</f>
        <v>2037</v>
      </c>
      <c r="BS118" s="72">
        <f t="shared" ref="BS118" si="117">BR118+1</f>
        <v>2038</v>
      </c>
      <c r="BT118" s="72">
        <f t="shared" ref="BT118" si="118">BS118+1</f>
        <v>2039</v>
      </c>
      <c r="BU118" s="72">
        <f t="shared" ref="BU118" si="119">BT118+1</f>
        <v>2040</v>
      </c>
      <c r="BV118" s="72">
        <f t="shared" ref="BV118" si="120">BU118+1</f>
        <v>2041</v>
      </c>
      <c r="BW118" s="72">
        <f t="shared" ref="BW118" si="121">BV118+1</f>
        <v>2042</v>
      </c>
      <c r="BX118" s="72">
        <f t="shared" ref="BX118" si="122">BW118+1</f>
        <v>2043</v>
      </c>
      <c r="BY118" s="72">
        <f t="shared" ref="BY118" si="123">BX118+1</f>
        <v>2044</v>
      </c>
      <c r="BZ118" s="72">
        <f>BY118+1</f>
        <v>2045</v>
      </c>
    </row>
    <row r="119" spans="51:78" ht="102" x14ac:dyDescent="0.2">
      <c r="AY119" s="73" t="str">
        <f t="shared" ref="AY119:AY123" si="124">AY107</f>
        <v>SCENARIO 0, dit de REFERENCE : 
Travaux énergétiques sur le bâtiment de la faculté de médecine au Kremlin Bicêtre, en site occupé, et prise à bail pour relogement des effectifs de première année de médecine issus de Châtenay-Malabry + quelques administratifs</v>
      </c>
      <c r="BA119" s="106" t="s">
        <v>16</v>
      </c>
      <c r="BB119" s="7">
        <f>(-'S0-Sc. référence'!F58)</f>
        <v>0</v>
      </c>
      <c r="BC119" s="7">
        <f>(-'S0-Sc. référence'!G58)</f>
        <v>4460732.5715686278</v>
      </c>
      <c r="BD119" s="7">
        <f>(-'S0-Sc. référence'!H58)</f>
        <v>2514513.4867598996</v>
      </c>
      <c r="BE119" s="7">
        <f>(-'S0-Sc. référence'!I58)</f>
        <v>2509006.4567543543</v>
      </c>
      <c r="BF119" s="7">
        <f>(-'S0-Sc. référence'!J58)</f>
        <v>2503554.1373567143</v>
      </c>
      <c r="BG119" s="7">
        <f>(-'S0-Sc. référence'!K58)</f>
        <v>1873155.7169392405</v>
      </c>
      <c r="BH119" s="7">
        <f>(-'S0-Sc. référence'!L58)</f>
        <v>1867810.3985084158</v>
      </c>
      <c r="BI119" s="7">
        <f>(-'S0-Sc. référence'!M58)</f>
        <v>1862517.3994242775</v>
      </c>
      <c r="BJ119" s="7">
        <f>(-'S0-Sc. référence'!N58)</f>
        <v>1857275.951125216</v>
      </c>
      <c r="BK119" s="7">
        <f>(-'S0-Sc. référence'!O58)</f>
        <v>1852085.2988581462</v>
      </c>
      <c r="BL119" s="7">
        <f>(-'S0-Sc. référence'!P58)</f>
        <v>1846944.7014139309</v>
      </c>
      <c r="BM119" s="7">
        <f>(-'S0-Sc. référence'!Q58)</f>
        <v>1841853.4308679677</v>
      </c>
      <c r="BN119" s="7">
        <f>(-'S0-Sc. référence'!R58)</f>
        <v>1836810.7723258303</v>
      </c>
      <c r="BO119" s="7">
        <f>(-'S0-Sc. référence'!S58)</f>
        <v>1831816.023673868</v>
      </c>
      <c r="BP119" s="7">
        <f>(-'S0-Sc. référence'!T58)</f>
        <v>1826868.4953346623</v>
      </c>
      <c r="BQ119" s="7">
        <f>(-'S0-Sc. référence'!U58)</f>
        <v>1821967.5100272547</v>
      </c>
      <c r="BR119" s="7">
        <f>(-'S0-Sc. référence'!V58)</f>
        <v>1817112.4025320397</v>
      </c>
      <c r="BS119" s="7">
        <f>(-'S0-Sc. référence'!W58)</f>
        <v>1812302.5194602439</v>
      </c>
      <c r="BT119" s="7">
        <f>(-'S0-Sc. référence'!X58)</f>
        <v>1807537.2190278925</v>
      </c>
      <c r="BU119" s="7">
        <f>(-'S0-Sc. référence'!Y58)</f>
        <v>1802815.870834179</v>
      </c>
      <c r="BV119" s="7">
        <f>(-'S0-Sc. référence'!Z58)</f>
        <v>1798137.855644153</v>
      </c>
      <c r="BW119" s="7">
        <f>(-'S0-Sc. référence'!AA58)</f>
        <v>1793502.5651756402</v>
      </c>
      <c r="BX119" s="7">
        <f>(-'S0-Sc. référence'!AB58)</f>
        <v>1788909.4018903095</v>
      </c>
      <c r="BY119" s="7">
        <f>(-'S0-Sc. référence'!AC58)</f>
        <v>1784357.7787888108</v>
      </c>
      <c r="BZ119" s="7">
        <f ca="1">(-'S0-Sc. référence'!AD58)</f>
        <v>1779847.1192098984</v>
      </c>
    </row>
    <row r="120" spans="51:78" x14ac:dyDescent="0.2">
      <c r="AY120" s="71"/>
      <c r="BA120" s="99" t="b">
        <f>BA108</f>
        <v>1</v>
      </c>
      <c r="BB120" s="7">
        <f>BB119*$BA120</f>
        <v>0</v>
      </c>
      <c r="BC120" s="7">
        <f t="shared" ref="BC120" si="125">(BB120+BC119)*$BA120</f>
        <v>4460732.5715686278</v>
      </c>
      <c r="BD120" s="7">
        <f t="shared" ref="BD120" si="126">(BC120+BD119)*$BA120</f>
        <v>6975246.058328528</v>
      </c>
      <c r="BE120" s="7">
        <f t="shared" ref="BE120" si="127">(BD120+BE119)*$BA120</f>
        <v>9484252.5150828827</v>
      </c>
      <c r="BF120" s="7">
        <f t="shared" ref="BF120" si="128">(BE120+BF119)*$BA120</f>
        <v>11987806.652439598</v>
      </c>
      <c r="BG120" s="7">
        <f t="shared" ref="BG120" si="129">(BF120+BG119)*$BA120</f>
        <v>13860962.369378839</v>
      </c>
      <c r="BH120" s="7">
        <f t="shared" ref="BH120" si="130">(BG120+BH119)*$BA120</f>
        <v>15728772.767887255</v>
      </c>
      <c r="BI120" s="7">
        <f t="shared" ref="BI120" si="131">(BH120+BI119)*$BA120</f>
        <v>17591290.167311534</v>
      </c>
      <c r="BJ120" s="7">
        <f t="shared" ref="BJ120" si="132">(BI120+BJ119)*$BA120</f>
        <v>19448566.11843675</v>
      </c>
      <c r="BK120" s="7">
        <f t="shared" ref="BK120" si="133">(BJ120+BK119)*$BA120</f>
        <v>21300651.417294897</v>
      </c>
      <c r="BL120" s="7">
        <f t="shared" ref="BL120" si="134">(BK120+BL119)*$BA120</f>
        <v>23147596.118708827</v>
      </c>
      <c r="BM120" s="7">
        <f t="shared" ref="BM120" si="135">(BL120+BM119)*$BA120</f>
        <v>24989449.549576793</v>
      </c>
      <c r="BN120" s="7">
        <f t="shared" ref="BN120" si="136">(BM120+BN119)*$BA120</f>
        <v>26826260.321902622</v>
      </c>
      <c r="BO120" s="7">
        <f t="shared" ref="BO120" si="137">(BN120+BO119)*$BA120</f>
        <v>28658076.345576491</v>
      </c>
      <c r="BP120" s="7">
        <f t="shared" ref="BP120" si="138">(BO120+BP119)*$BA120</f>
        <v>30484944.840911154</v>
      </c>
      <c r="BQ120" s="7">
        <f t="shared" ref="BQ120" si="139">(BP120+BQ119)*$BA120</f>
        <v>32306912.35093841</v>
      </c>
      <c r="BR120" s="7">
        <f t="shared" ref="BR120" si="140">(BQ120+BR119)*$BA120</f>
        <v>34124024.753470451</v>
      </c>
      <c r="BS120" s="7">
        <f t="shared" ref="BS120" si="141">(BR120+BS119)*$BA120</f>
        <v>35936327.272930697</v>
      </c>
      <c r="BT120" s="7">
        <f t="shared" ref="BT120" si="142">(BS120+BT119)*$BA120</f>
        <v>37743864.491958588</v>
      </c>
      <c r="BU120" s="7">
        <f t="shared" ref="BU120" si="143">(BT120+BU119)*$BA120</f>
        <v>39546680.362792768</v>
      </c>
      <c r="BV120" s="7">
        <f t="shared" ref="BV120" si="144">(BU120+BV119)*$BA120</f>
        <v>41344818.218436919</v>
      </c>
      <c r="BW120" s="7">
        <f t="shared" ref="BW120" si="145">(BV120+BW119)*$BA120</f>
        <v>43138320.783612557</v>
      </c>
      <c r="BX120" s="7">
        <f t="shared" ref="BX120" si="146">(BW120+BX119)*$BA120</f>
        <v>44927230.185502864</v>
      </c>
      <c r="BY120" s="7">
        <f t="shared" ref="BY120" si="147">(BX120+BY119)*$BA120</f>
        <v>46711587.964291677</v>
      </c>
      <c r="BZ120" s="7">
        <f t="shared" ref="BZ120" ca="1" si="148">(BY120+BZ119)*$BA120</f>
        <v>48491435.083501577</v>
      </c>
    </row>
    <row r="121" spans="51:78" ht="63.75" x14ac:dyDescent="0.2">
      <c r="AY121" s="74" t="str">
        <f t="shared" si="124"/>
        <v>SCENARIO 1 : 
Projet de réhabilitation du bâtiment de la faculté de médecine au Kremlin Bicêtre, en site occupé</v>
      </c>
      <c r="BA121" s="99"/>
      <c r="BB121" s="7">
        <f>(-'S1'!F58)</f>
        <v>0</v>
      </c>
      <c r="BC121" s="7">
        <f>(-'S1'!G58)</f>
        <v>3196635</v>
      </c>
      <c r="BD121" s="7">
        <f>(-'S1'!H58)</f>
        <v>3196635</v>
      </c>
      <c r="BE121" s="7">
        <f>(-'S1'!I58)</f>
        <v>3196635</v>
      </c>
      <c r="BF121" s="7">
        <f>(-'S1'!J58)</f>
        <v>3196635</v>
      </c>
      <c r="BG121" s="7">
        <f>(-'S1'!K58)</f>
        <v>3196635</v>
      </c>
      <c r="BH121" s="7">
        <f>(-'S1'!L58)</f>
        <v>4175964.1084398474</v>
      </c>
      <c r="BI121" s="7">
        <f>(-'S1'!M58)</f>
        <v>912881.01786139142</v>
      </c>
      <c r="BJ121" s="7">
        <f>(-'S1'!N58)</f>
        <v>911174.03711901116</v>
      </c>
      <c r="BK121" s="7">
        <f>(-'S1'!O58)</f>
        <v>909500.52658726589</v>
      </c>
      <c r="BL121" s="7">
        <f>(-'S1'!P58)</f>
        <v>907859.82998751558</v>
      </c>
      <c r="BM121" s="7">
        <f>(-'S1'!Q58)</f>
        <v>906251.30390932888</v>
      </c>
      <c r="BN121" s="7">
        <f>(-'S1'!R58)</f>
        <v>904674.31755816564</v>
      </c>
      <c r="BO121" s="7">
        <f>(-'S1'!S58)</f>
        <v>903128.25250800548</v>
      </c>
      <c r="BP121" s="7">
        <f>(-'S1'!T58)</f>
        <v>901612.50245882885</v>
      </c>
      <c r="BQ121" s="7">
        <f>(-'S1'!U58)</f>
        <v>900126.47299885203</v>
      </c>
      <c r="BR121" s="7">
        <f>(-'S1'!V58)</f>
        <v>898669.58137142332</v>
      </c>
      <c r="BS121" s="7">
        <f>(-'S1'!W58)</f>
        <v>897241.25624649355</v>
      </c>
      <c r="BT121" s="7">
        <f>(-'S1'!X58)</f>
        <v>895840.93749656237</v>
      </c>
      <c r="BU121" s="7">
        <f>(-'S1'!Y58)</f>
        <v>894468.07597702194</v>
      </c>
      <c r="BV121" s="7">
        <f>(-'S1'!Z58)</f>
        <v>893122.13331080577</v>
      </c>
      <c r="BW121" s="7">
        <f>(-'S1'!AA58)</f>
        <v>891802.58167726058</v>
      </c>
      <c r="BX121" s="7">
        <f>(-'S1'!AB58)</f>
        <v>890508.90360515751</v>
      </c>
      <c r="BY121" s="7">
        <f>(-'S1'!AC58)</f>
        <v>889240.59176976222</v>
      </c>
      <c r="BZ121" s="7">
        <f ca="1">(-'S1'!AD58)</f>
        <v>887997.14879388444</v>
      </c>
    </row>
    <row r="122" spans="51:78" x14ac:dyDescent="0.2">
      <c r="AY122" s="71"/>
      <c r="BA122" s="99" t="b">
        <f t="shared" ref="BA122:BA128" si="149">BA110</f>
        <v>1</v>
      </c>
      <c r="BB122" s="7">
        <f>BB121*$BA122</f>
        <v>0</v>
      </c>
      <c r="BC122" s="7">
        <f t="shared" ref="BC122" si="150">(BB122+BC121)*$BA122</f>
        <v>3196635</v>
      </c>
      <c r="BD122" s="7">
        <f t="shared" ref="BD122" si="151">(BC122+BD121)*$BA122</f>
        <v>6393270</v>
      </c>
      <c r="BE122" s="7">
        <f t="shared" ref="BE122" si="152">(BD122+BE121)*$BA122</f>
        <v>9589905</v>
      </c>
      <c r="BF122" s="7">
        <f t="shared" ref="BF122" si="153">(BE122+BF121)*$BA122</f>
        <v>12786540</v>
      </c>
      <c r="BG122" s="7">
        <f t="shared" ref="BG122" si="154">(BF122+BG121)*$BA122</f>
        <v>15983175</v>
      </c>
      <c r="BH122" s="7">
        <f t="shared" ref="BH122" si="155">(BG122+BH121)*$BA122</f>
        <v>20159139.108439848</v>
      </c>
      <c r="BI122" s="7">
        <f t="shared" ref="BI122" si="156">(BH122+BI121)*$BA122</f>
        <v>21072020.12630124</v>
      </c>
      <c r="BJ122" s="7">
        <f t="shared" ref="BJ122" si="157">(BI122+BJ121)*$BA122</f>
        <v>21983194.163420253</v>
      </c>
      <c r="BK122" s="7">
        <f t="shared" ref="BK122" si="158">(BJ122+BK121)*$BA122</f>
        <v>22892694.690007519</v>
      </c>
      <c r="BL122" s="7">
        <f t="shared" ref="BL122" si="159">(BK122+BL121)*$BA122</f>
        <v>23800554.519995034</v>
      </c>
      <c r="BM122" s="7">
        <f t="shared" ref="BM122" si="160">(BL122+BM121)*$BA122</f>
        <v>24706805.823904362</v>
      </c>
      <c r="BN122" s="7">
        <f t="shared" ref="BN122" si="161">(BM122+BN121)*$BA122</f>
        <v>25611480.141462527</v>
      </c>
      <c r="BO122" s="7">
        <f t="shared" ref="BO122" si="162">(BN122+BO121)*$BA122</f>
        <v>26514608.393970534</v>
      </c>
      <c r="BP122" s="7">
        <f t="shared" ref="BP122" si="163">(BO122+BP121)*$BA122</f>
        <v>27416220.896429364</v>
      </c>
      <c r="BQ122" s="7">
        <f t="shared" ref="BQ122" si="164">(BP122+BQ121)*$BA122</f>
        <v>28316347.369428217</v>
      </c>
      <c r="BR122" s="7">
        <f t="shared" ref="BR122" si="165">(BQ122+BR121)*$BA122</f>
        <v>29215016.95079964</v>
      </c>
      <c r="BS122" s="7">
        <f t="shared" ref="BS122" si="166">(BR122+BS121)*$BA122</f>
        <v>30112258.207046133</v>
      </c>
      <c r="BT122" s="7">
        <f t="shared" ref="BT122" si="167">(BS122+BT121)*$BA122</f>
        <v>31008099.144542694</v>
      </c>
      <c r="BU122" s="7">
        <f t="shared" ref="BU122" si="168">(BT122+BU121)*$BA122</f>
        <v>31902567.220519718</v>
      </c>
      <c r="BV122" s="7">
        <f t="shared" ref="BV122" si="169">(BU122+BV121)*$BA122</f>
        <v>32795689.353830524</v>
      </c>
      <c r="BW122" s="7">
        <f t="shared" ref="BW122" si="170">(BV122+BW121)*$BA122</f>
        <v>33687491.935507782</v>
      </c>
      <c r="BX122" s="7">
        <f t="shared" ref="BX122" si="171">(BW122+BX121)*$BA122</f>
        <v>34578000.839112937</v>
      </c>
      <c r="BY122" s="7">
        <f t="shared" ref="BY122" si="172">(BX122+BY121)*$BA122</f>
        <v>35467241.4308827</v>
      </c>
      <c r="BZ122" s="7">
        <f t="shared" ref="BZ122" ca="1" si="173">(BY122+BZ121)*$BA122</f>
        <v>36355238.579676583</v>
      </c>
    </row>
    <row r="123" spans="51:78" x14ac:dyDescent="0.2">
      <c r="AY123" s="75">
        <f t="shared" si="124"/>
        <v>0</v>
      </c>
      <c r="BA123" s="99"/>
      <c r="BB123" s="7">
        <f>(-'S2'!F58)</f>
        <v>0</v>
      </c>
      <c r="BC123" s="7">
        <f>(-'S2'!G58)</f>
        <v>0</v>
      </c>
      <c r="BD123" s="7">
        <f>(-'S2'!H58)</f>
        <v>0</v>
      </c>
      <c r="BE123" s="7">
        <f>(-'S2'!I58)</f>
        <v>0</v>
      </c>
      <c r="BF123" s="7">
        <f>(-'S2'!J58)</f>
        <v>0</v>
      </c>
      <c r="BG123" s="7">
        <f>(-'S2'!K58)</f>
        <v>0</v>
      </c>
      <c r="BH123" s="7">
        <f>(-'S2'!L58)</f>
        <v>0</v>
      </c>
      <c r="BI123" s="7">
        <f>(-'S2'!M58)</f>
        <v>0</v>
      </c>
      <c r="BJ123" s="7">
        <f>(-'S2'!N58)</f>
        <v>0</v>
      </c>
      <c r="BK123" s="7">
        <f>(-'S2'!O58)</f>
        <v>0</v>
      </c>
      <c r="BL123" s="7">
        <f>(-'S2'!P58)</f>
        <v>0</v>
      </c>
      <c r="BM123" s="7">
        <f>(-'S2'!Q58)</f>
        <v>0</v>
      </c>
      <c r="BN123" s="7">
        <f>(-'S2'!R58)</f>
        <v>0</v>
      </c>
      <c r="BO123" s="7">
        <f>(-'S2'!S58)</f>
        <v>0</v>
      </c>
      <c r="BP123" s="7">
        <f>(-'S2'!T58)</f>
        <v>0</v>
      </c>
      <c r="BQ123" s="7">
        <f>(-'S2'!U58)</f>
        <v>0</v>
      </c>
      <c r="BR123" s="7">
        <f>(-'S2'!V58)</f>
        <v>0</v>
      </c>
      <c r="BS123" s="7">
        <f>(-'S2'!W58)</f>
        <v>0</v>
      </c>
      <c r="BT123" s="7">
        <f>(-'S2'!X58)</f>
        <v>0</v>
      </c>
      <c r="BU123" s="7">
        <f>(-'S2'!Y58)</f>
        <v>0</v>
      </c>
      <c r="BV123" s="7">
        <f>(-'S2'!Z58)</f>
        <v>0</v>
      </c>
      <c r="BW123" s="7">
        <f>(-'S2'!AA58)</f>
        <v>0</v>
      </c>
      <c r="BX123" s="7">
        <f>(-'S2'!AB58)</f>
        <v>0</v>
      </c>
      <c r="BY123" s="7">
        <f>(-'S2'!AC58)</f>
        <v>0</v>
      </c>
      <c r="BZ123" s="7">
        <f ca="1">(-'S2'!AD58)</f>
        <v>0</v>
      </c>
    </row>
    <row r="124" spans="51:78" x14ac:dyDescent="0.2">
      <c r="AY124" s="71"/>
      <c r="BA124" s="99" t="b">
        <f t="shared" si="149"/>
        <v>1</v>
      </c>
      <c r="BB124" s="7">
        <f>BB123*$BA124</f>
        <v>0</v>
      </c>
      <c r="BC124" s="7">
        <f t="shared" ref="BC124" si="174">(BB124+BC123)*$BA124</f>
        <v>0</v>
      </c>
      <c r="BD124" s="7">
        <f t="shared" ref="BD124" si="175">(BC124+BD123)*$BA124</f>
        <v>0</v>
      </c>
      <c r="BE124" s="7">
        <f t="shared" ref="BE124" si="176">(BD124+BE123)*$BA124</f>
        <v>0</v>
      </c>
      <c r="BF124" s="7">
        <f t="shared" ref="BF124" si="177">(BE124+BF123)*$BA124</f>
        <v>0</v>
      </c>
      <c r="BG124" s="7">
        <f t="shared" ref="BG124" si="178">(BF124+BG123)*$BA124</f>
        <v>0</v>
      </c>
      <c r="BH124" s="7">
        <f t="shared" ref="BH124" si="179">(BG124+BH123)*$BA124</f>
        <v>0</v>
      </c>
      <c r="BI124" s="7">
        <f t="shared" ref="BI124" si="180">(BH124+BI123)*$BA124</f>
        <v>0</v>
      </c>
      <c r="BJ124" s="7">
        <f t="shared" ref="BJ124" si="181">(BI124+BJ123)*$BA124</f>
        <v>0</v>
      </c>
      <c r="BK124" s="7">
        <f t="shared" ref="BK124" si="182">(BJ124+BK123)*$BA124</f>
        <v>0</v>
      </c>
      <c r="BL124" s="7">
        <f t="shared" ref="BL124" si="183">(BK124+BL123)*$BA124</f>
        <v>0</v>
      </c>
      <c r="BM124" s="7">
        <f t="shared" ref="BM124" si="184">(BL124+BM123)*$BA124</f>
        <v>0</v>
      </c>
      <c r="BN124" s="7">
        <f t="shared" ref="BN124" si="185">(BM124+BN123)*$BA124</f>
        <v>0</v>
      </c>
      <c r="BO124" s="7">
        <f t="shared" ref="BO124" si="186">(BN124+BO123)*$BA124</f>
        <v>0</v>
      </c>
      <c r="BP124" s="7">
        <f t="shared" ref="BP124" si="187">(BO124+BP123)*$BA124</f>
        <v>0</v>
      </c>
      <c r="BQ124" s="7">
        <f t="shared" ref="BQ124" si="188">(BP124+BQ123)*$BA124</f>
        <v>0</v>
      </c>
      <c r="BR124" s="7">
        <f t="shared" ref="BR124" si="189">(BQ124+BR123)*$BA124</f>
        <v>0</v>
      </c>
      <c r="BS124" s="7">
        <f t="shared" ref="BS124" si="190">(BR124+BS123)*$BA124</f>
        <v>0</v>
      </c>
      <c r="BT124" s="7">
        <f t="shared" ref="BT124" si="191">(BS124+BT123)*$BA124</f>
        <v>0</v>
      </c>
      <c r="BU124" s="7">
        <f t="shared" ref="BU124" si="192">(BT124+BU123)*$BA124</f>
        <v>0</v>
      </c>
      <c r="BV124" s="7">
        <f t="shared" ref="BV124" si="193">(BU124+BV123)*$BA124</f>
        <v>0</v>
      </c>
      <c r="BW124" s="7">
        <f t="shared" ref="BW124" si="194">(BV124+BW123)*$BA124</f>
        <v>0</v>
      </c>
      <c r="BX124" s="7">
        <f t="shared" ref="BX124" si="195">(BW124+BX123)*$BA124</f>
        <v>0</v>
      </c>
      <c r="BY124" s="7">
        <f t="shared" ref="BY124" si="196">(BX124+BY123)*$BA124</f>
        <v>0</v>
      </c>
      <c r="BZ124" s="7">
        <f t="shared" ref="BZ124" ca="1" si="197">(BY124+BZ123)*$BA124</f>
        <v>0</v>
      </c>
    </row>
    <row r="125" spans="51:78" ht="25.5" x14ac:dyDescent="0.2">
      <c r="AY125" s="76" t="str">
        <f>'S3'!B19</f>
        <v>Conception/Construction toutes dépenses confondues</v>
      </c>
      <c r="BA125" s="99"/>
      <c r="BB125" s="7">
        <f>(-'S3'!F58)</f>
        <v>0</v>
      </c>
      <c r="BC125" s="7">
        <f>(-'S3'!G58)</f>
        <v>0</v>
      </c>
      <c r="BD125" s="7">
        <f>(-'S3'!H58)</f>
        <v>0</v>
      </c>
      <c r="BE125" s="7">
        <f>(-'S3'!I58)</f>
        <v>0</v>
      </c>
      <c r="BF125" s="7">
        <f>(-'S3'!J58)</f>
        <v>0</v>
      </c>
      <c r="BG125" s="7">
        <f>(-'S3'!K58)</f>
        <v>0</v>
      </c>
      <c r="BH125" s="7">
        <f>(-'S3'!L58)</f>
        <v>0</v>
      </c>
      <c r="BI125" s="7">
        <f>(-'S3'!M58)</f>
        <v>0</v>
      </c>
      <c r="BJ125" s="7">
        <f>(-'S3'!N58)</f>
        <v>0</v>
      </c>
      <c r="BK125" s="7">
        <f>(-'S3'!O58)</f>
        <v>0</v>
      </c>
      <c r="BL125" s="7">
        <f>(-'S3'!P58)</f>
        <v>0</v>
      </c>
      <c r="BM125" s="7">
        <f>(-'S3'!Q58)</f>
        <v>0</v>
      </c>
      <c r="BN125" s="7">
        <f>(-'S3'!R58)</f>
        <v>0</v>
      </c>
      <c r="BO125" s="7">
        <f>(-'S3'!S58)</f>
        <v>0</v>
      </c>
      <c r="BP125" s="7">
        <f>(-'S3'!T58)</f>
        <v>0</v>
      </c>
      <c r="BQ125" s="7">
        <f>(-'S3'!U58)</f>
        <v>0</v>
      </c>
      <c r="BR125" s="7">
        <f>(-'S3'!V58)</f>
        <v>0</v>
      </c>
      <c r="BS125" s="7">
        <f>(-'S3'!W58)</f>
        <v>0</v>
      </c>
      <c r="BT125" s="7">
        <f>(-'S3'!X58)</f>
        <v>0</v>
      </c>
      <c r="BU125" s="7">
        <f>(-'S3'!Y58)</f>
        <v>0</v>
      </c>
      <c r="BV125" s="7">
        <f>(-'S3'!Z58)</f>
        <v>0</v>
      </c>
      <c r="BW125" s="7">
        <f>(-'S3'!AA58)</f>
        <v>0</v>
      </c>
      <c r="BX125" s="7">
        <f>(-'S3'!AB58)</f>
        <v>0</v>
      </c>
      <c r="BY125" s="7">
        <f>(-'S3'!AC58)</f>
        <v>0</v>
      </c>
      <c r="BZ125" s="7">
        <f ca="1">(-'S3'!AD58)</f>
        <v>0</v>
      </c>
    </row>
    <row r="126" spans="51:78" x14ac:dyDescent="0.2">
      <c r="AY126" s="71"/>
      <c r="BA126" s="99" t="b">
        <f t="shared" si="149"/>
        <v>1</v>
      </c>
      <c r="BB126" s="7">
        <f>BB125*$BA126</f>
        <v>0</v>
      </c>
      <c r="BC126" s="7">
        <f t="shared" ref="BC126" si="198">(BB126+BC125)*$BA126</f>
        <v>0</v>
      </c>
      <c r="BD126" s="7">
        <f t="shared" ref="BD126" si="199">(BC126+BD125)*$BA126</f>
        <v>0</v>
      </c>
      <c r="BE126" s="7">
        <f t="shared" ref="BE126" si="200">(BD126+BE125)*$BA126</f>
        <v>0</v>
      </c>
      <c r="BF126" s="7">
        <f t="shared" ref="BF126" si="201">(BE126+BF125)*$BA126</f>
        <v>0</v>
      </c>
      <c r="BG126" s="7">
        <f t="shared" ref="BG126" si="202">(BF126+BG125)*$BA126</f>
        <v>0</v>
      </c>
      <c r="BH126" s="7">
        <f t="shared" ref="BH126" si="203">(BG126+BH125)*$BA126</f>
        <v>0</v>
      </c>
      <c r="BI126" s="7">
        <f t="shared" ref="BI126" si="204">(BH126+BI125)*$BA126</f>
        <v>0</v>
      </c>
      <c r="BJ126" s="7">
        <f t="shared" ref="BJ126" si="205">(BI126+BJ125)*$BA126</f>
        <v>0</v>
      </c>
      <c r="BK126" s="7">
        <f t="shared" ref="BK126" si="206">(BJ126+BK125)*$BA126</f>
        <v>0</v>
      </c>
      <c r="BL126" s="7">
        <f t="shared" ref="BL126" si="207">(BK126+BL125)*$BA126</f>
        <v>0</v>
      </c>
      <c r="BM126" s="7">
        <f t="shared" ref="BM126" si="208">(BL126+BM125)*$BA126</f>
        <v>0</v>
      </c>
      <c r="BN126" s="7">
        <f t="shared" ref="BN126" si="209">(BM126+BN125)*$BA126</f>
        <v>0</v>
      </c>
      <c r="BO126" s="7">
        <f t="shared" ref="BO126" si="210">(BN126+BO125)*$BA126</f>
        <v>0</v>
      </c>
      <c r="BP126" s="7">
        <f t="shared" ref="BP126" si="211">(BO126+BP125)*$BA126</f>
        <v>0</v>
      </c>
      <c r="BQ126" s="7">
        <f t="shared" ref="BQ126" si="212">(BP126+BQ125)*$BA126</f>
        <v>0</v>
      </c>
      <c r="BR126" s="7">
        <f t="shared" ref="BR126" si="213">(BQ126+BR125)*$BA126</f>
        <v>0</v>
      </c>
      <c r="BS126" s="7">
        <f t="shared" ref="BS126" si="214">(BR126+BS125)*$BA126</f>
        <v>0</v>
      </c>
      <c r="BT126" s="7">
        <f t="shared" ref="BT126" si="215">(BS126+BT125)*$BA126</f>
        <v>0</v>
      </c>
      <c r="BU126" s="7">
        <f t="shared" ref="BU126" si="216">(BT126+BU125)*$BA126</f>
        <v>0</v>
      </c>
      <c r="BV126" s="7">
        <f t="shared" ref="BV126" si="217">(BU126+BV125)*$BA126</f>
        <v>0</v>
      </c>
      <c r="BW126" s="7">
        <f t="shared" ref="BW126" si="218">(BV126+BW125)*$BA126</f>
        <v>0</v>
      </c>
      <c r="BX126" s="7">
        <f t="shared" ref="BX126" si="219">(BW126+BX125)*$BA126</f>
        <v>0</v>
      </c>
      <c r="BY126" s="7">
        <f t="shared" ref="BY126" si="220">(BX126+BY125)*$BA126</f>
        <v>0</v>
      </c>
      <c r="BZ126" s="7">
        <f t="shared" ref="BZ126" ca="1" si="221">(BY126+BZ125)*$BA126</f>
        <v>0</v>
      </c>
    </row>
    <row r="127" spans="51:78" ht="25.5" x14ac:dyDescent="0.2">
      <c r="AY127" s="77" t="str">
        <f>'S4'!B19</f>
        <v>Conception/Construction toutes dépenses confondues</v>
      </c>
      <c r="BA127" s="99"/>
      <c r="BB127" s="7">
        <f>(-'S4'!F58)</f>
        <v>0</v>
      </c>
      <c r="BC127" s="7">
        <f>(-'S4'!G58)</f>
        <v>0</v>
      </c>
      <c r="BD127" s="7">
        <f>(-'S4'!H58)</f>
        <v>0</v>
      </c>
      <c r="BE127" s="7">
        <f>(-'S4'!I58)</f>
        <v>0</v>
      </c>
      <c r="BF127" s="7">
        <f>(-'S4'!J58)</f>
        <v>0</v>
      </c>
      <c r="BG127" s="7">
        <f>(-'S4'!K58)</f>
        <v>0</v>
      </c>
      <c r="BH127" s="7">
        <f>(-'S4'!L58)</f>
        <v>0</v>
      </c>
      <c r="BI127" s="7">
        <f>(-'S4'!M58)</f>
        <v>0</v>
      </c>
      <c r="BJ127" s="7">
        <f>(-'S4'!N58)</f>
        <v>0</v>
      </c>
      <c r="BK127" s="7">
        <f>(-'S4'!O58)</f>
        <v>0</v>
      </c>
      <c r="BL127" s="7">
        <f>(-'S4'!P58)</f>
        <v>0</v>
      </c>
      <c r="BM127" s="7">
        <f>(-'S4'!Q58)</f>
        <v>0</v>
      </c>
      <c r="BN127" s="7">
        <f>(-'S4'!R58)</f>
        <v>0</v>
      </c>
      <c r="BO127" s="7">
        <f>(-'S4'!S58)</f>
        <v>0</v>
      </c>
      <c r="BP127" s="7">
        <f>(-'S4'!T58)</f>
        <v>0</v>
      </c>
      <c r="BQ127" s="7">
        <f>(-'S4'!U58)</f>
        <v>0</v>
      </c>
      <c r="BR127" s="7">
        <f>(-'S4'!V58)</f>
        <v>0</v>
      </c>
      <c r="BS127" s="7">
        <f>(-'S4'!W58)</f>
        <v>0</v>
      </c>
      <c r="BT127" s="7">
        <f>(-'S4'!X58)</f>
        <v>0</v>
      </c>
      <c r="BU127" s="7">
        <f>(-'S4'!Y58)</f>
        <v>0</v>
      </c>
      <c r="BV127" s="7">
        <f>(-'S4'!Z58)</f>
        <v>0</v>
      </c>
      <c r="BW127" s="7">
        <f>(-'S4'!AA58)</f>
        <v>0</v>
      </c>
      <c r="BX127" s="7">
        <f>(-'S4'!AB58)</f>
        <v>0</v>
      </c>
      <c r="BY127" s="7">
        <f>(-'S4'!AC58)</f>
        <v>0</v>
      </c>
      <c r="BZ127" s="7">
        <f ca="1">(-'S4'!AD58)</f>
        <v>0</v>
      </c>
    </row>
    <row r="128" spans="51:78" x14ac:dyDescent="0.2">
      <c r="BA128" s="99" t="b">
        <f t="shared" si="149"/>
        <v>1</v>
      </c>
      <c r="BB128" s="7">
        <f>BB127*$BA128</f>
        <v>0</v>
      </c>
      <c r="BC128" s="7">
        <f t="shared" ref="BC128" si="222">(BB128+BC127)*$BA128</f>
        <v>0</v>
      </c>
      <c r="BD128" s="7">
        <f t="shared" ref="BD128" si="223">(BC128+BD127)*$BA128</f>
        <v>0</v>
      </c>
      <c r="BE128" s="7">
        <f t="shared" ref="BE128" si="224">(BD128+BE127)*$BA128</f>
        <v>0</v>
      </c>
      <c r="BF128" s="7">
        <f t="shared" ref="BF128" si="225">(BE128+BF127)*$BA128</f>
        <v>0</v>
      </c>
      <c r="BG128" s="7">
        <f t="shared" ref="BG128" si="226">(BF128+BG127)*$BA128</f>
        <v>0</v>
      </c>
      <c r="BH128" s="7">
        <f t="shared" ref="BH128" si="227">(BG128+BH127)*$BA128</f>
        <v>0</v>
      </c>
      <c r="BI128" s="7">
        <f t="shared" ref="BI128" si="228">(BH128+BI127)*$BA128</f>
        <v>0</v>
      </c>
      <c r="BJ128" s="7">
        <f t="shared" ref="BJ128" si="229">(BI128+BJ127)*$BA128</f>
        <v>0</v>
      </c>
      <c r="BK128" s="7">
        <f t="shared" ref="BK128" si="230">(BJ128+BK127)*$BA128</f>
        <v>0</v>
      </c>
      <c r="BL128" s="7">
        <f t="shared" ref="BL128" si="231">(BK128+BL127)*$BA128</f>
        <v>0</v>
      </c>
      <c r="BM128" s="7">
        <f t="shared" ref="BM128" si="232">(BL128+BM127)*$BA128</f>
        <v>0</v>
      </c>
      <c r="BN128" s="7">
        <f t="shared" ref="BN128" si="233">(BM128+BN127)*$BA128</f>
        <v>0</v>
      </c>
      <c r="BO128" s="7">
        <f t="shared" ref="BO128" si="234">(BN128+BO127)*$BA128</f>
        <v>0</v>
      </c>
      <c r="BP128" s="7">
        <f t="shared" ref="BP128" si="235">(BO128+BP127)*$BA128</f>
        <v>0</v>
      </c>
      <c r="BQ128" s="7">
        <f t="shared" ref="BQ128" si="236">(BP128+BQ127)*$BA128</f>
        <v>0</v>
      </c>
      <c r="BR128" s="7">
        <f t="shared" ref="BR128" si="237">(BQ128+BR127)*$BA128</f>
        <v>0</v>
      </c>
      <c r="BS128" s="7">
        <f t="shared" ref="BS128" si="238">(BR128+BS127)*$BA128</f>
        <v>0</v>
      </c>
      <c r="BT128" s="7">
        <f t="shared" ref="BT128" si="239">(BS128+BT127)*$BA128</f>
        <v>0</v>
      </c>
      <c r="BU128" s="7">
        <f t="shared" ref="BU128" si="240">(BT128+BU127)*$BA128</f>
        <v>0</v>
      </c>
      <c r="BV128" s="7">
        <f t="shared" ref="BV128" si="241">(BU128+BV127)*$BA128</f>
        <v>0</v>
      </c>
      <c r="BW128" s="7">
        <f t="shared" ref="BW128" si="242">(BV128+BW127)*$BA128</f>
        <v>0</v>
      </c>
      <c r="BX128" s="7">
        <f t="shared" ref="BX128" si="243">(BW128+BX127)*$BA128</f>
        <v>0</v>
      </c>
      <c r="BY128" s="7">
        <f t="shared" ref="BY128" si="244">(BX128+BY127)*$BA128</f>
        <v>0</v>
      </c>
      <c r="BZ128" s="7">
        <f t="shared" ref="BZ128" ca="1" si="245">(BY128+BZ127)*$BA128</f>
        <v>0</v>
      </c>
    </row>
  </sheetData>
  <sheetProtection algorithmName="SHA-512" hashValue="CtvgW9QnCNJrw2l9ohg80rOPejGYJoDO85e7e7yyGYip4fZ+Zb1xvzm9cAGP3HJDo3NQc8rTj2jgpADBw4aPpQ==" saltValue="ykseRqLDpYc06ur6byc6CQ==" spinCount="100000" sheet="1" objects="1" scenarios="1" formatCells="0" formatColumns="0" formatRows="0"/>
  <protectedRanges>
    <protectedRange sqref="BA108 BA110 BA112 BA114 BA116" name="Cases à cocher et cellules liées"/>
    <protectedRange sqref="E4 B80:Z85" name="Cellules modifiables"/>
  </protectedRanges>
  <mergeCells count="26">
    <mergeCell ref="P85:T85"/>
    <mergeCell ref="U85:Y85"/>
    <mergeCell ref="E4:J4"/>
    <mergeCell ref="B87:E87"/>
    <mergeCell ref="B85:E85"/>
    <mergeCell ref="F80:O80"/>
    <mergeCell ref="F81:O81"/>
    <mergeCell ref="F82:O82"/>
    <mergeCell ref="F83:O83"/>
    <mergeCell ref="F84:O84"/>
    <mergeCell ref="F85:O85"/>
    <mergeCell ref="B80:E80"/>
    <mergeCell ref="B81:E81"/>
    <mergeCell ref="B82:E82"/>
    <mergeCell ref="B83:E83"/>
    <mergeCell ref="B84:E84"/>
    <mergeCell ref="P80:T80"/>
    <mergeCell ref="P81:T81"/>
    <mergeCell ref="P82:T82"/>
    <mergeCell ref="P83:T83"/>
    <mergeCell ref="P84:T84"/>
    <mergeCell ref="U80:Y80"/>
    <mergeCell ref="U81:Y81"/>
    <mergeCell ref="U82:Y82"/>
    <mergeCell ref="U83:Y83"/>
    <mergeCell ref="U84:Y84"/>
  </mergeCells>
  <phoneticPr fontId="2" type="noConversion"/>
  <pageMargins left="0.23622047244094491" right="0.23622047244094491" top="0.74803149606299213" bottom="0.74803149606299213" header="0.31496062992125984" footer="0.31496062992125984"/>
  <pageSetup paperSize="8" scale="44" orientation="landscape" r:id="rId1"/>
  <headerFooter alignWithMargins="0"/>
  <rowBreaks count="2" manualBreakCount="2">
    <brk id="85" min="1" max="25" man="1"/>
    <brk id="90" max="16383" man="1"/>
  </rowBreaks>
  <colBreaks count="1" manualBreakCount="1">
    <brk id="26" min="2" max="84" man="1"/>
  </colBreaks>
  <drawing r:id="rId2"/>
  <legacyDrawing r:id="rId3"/>
  <mc:AlternateContent xmlns:mc="http://schemas.openxmlformats.org/markup-compatibility/2006">
    <mc:Choice Requires="x14">
      <controls>
        <mc:AlternateContent xmlns:mc="http://schemas.openxmlformats.org/markup-compatibility/2006">
          <mc:Choice Requires="x14">
            <control shapeId="2049" r:id="rId4" name="Check Box 1">
              <controlPr locked="0" defaultSize="0" autoFill="0" autoLine="0" autoPict="0">
                <anchor moveWithCells="1">
                  <from>
                    <xdr:col>20</xdr:col>
                    <xdr:colOff>190500</xdr:colOff>
                    <xdr:row>28</xdr:row>
                    <xdr:rowOff>57150</xdr:rowOff>
                  </from>
                  <to>
                    <xdr:col>20</xdr:col>
                    <xdr:colOff>733425</xdr:colOff>
                    <xdr:row>29</xdr:row>
                    <xdr:rowOff>104775</xdr:rowOff>
                  </to>
                </anchor>
              </controlPr>
            </control>
          </mc:Choice>
        </mc:AlternateContent>
        <mc:AlternateContent xmlns:mc="http://schemas.openxmlformats.org/markup-compatibility/2006">
          <mc:Choice Requires="x14">
            <control shapeId="2050" r:id="rId5" name="Check Box 2">
              <controlPr locked="0" defaultSize="0" autoFill="0" autoLine="0" autoPict="0">
                <anchor moveWithCells="1">
                  <from>
                    <xdr:col>20</xdr:col>
                    <xdr:colOff>114300</xdr:colOff>
                    <xdr:row>38</xdr:row>
                    <xdr:rowOff>0</xdr:rowOff>
                  </from>
                  <to>
                    <xdr:col>21</xdr:col>
                    <xdr:colOff>180975</xdr:colOff>
                    <xdr:row>39</xdr:row>
                    <xdr:rowOff>57150</xdr:rowOff>
                  </to>
                </anchor>
              </controlPr>
            </control>
          </mc:Choice>
        </mc:AlternateContent>
        <mc:AlternateContent xmlns:mc="http://schemas.openxmlformats.org/markup-compatibility/2006">
          <mc:Choice Requires="x14">
            <control shapeId="2051" r:id="rId6" name="Check Box 3">
              <controlPr locked="0" defaultSize="0" autoFill="0" autoLine="0" autoPict="0">
                <anchor moveWithCells="1">
                  <from>
                    <xdr:col>20</xdr:col>
                    <xdr:colOff>114300</xdr:colOff>
                    <xdr:row>46</xdr:row>
                    <xdr:rowOff>123825</xdr:rowOff>
                  </from>
                  <to>
                    <xdr:col>21</xdr:col>
                    <xdr:colOff>180975</xdr:colOff>
                    <xdr:row>48</xdr:row>
                    <xdr:rowOff>0</xdr:rowOff>
                  </to>
                </anchor>
              </controlPr>
            </control>
          </mc:Choice>
        </mc:AlternateContent>
        <mc:AlternateContent xmlns:mc="http://schemas.openxmlformats.org/markup-compatibility/2006">
          <mc:Choice Requires="x14">
            <control shapeId="2052" r:id="rId7" name="Check Box 4">
              <controlPr locked="0" defaultSize="0" autoFill="0" autoLine="0" autoPict="0">
                <anchor moveWithCells="1">
                  <from>
                    <xdr:col>20</xdr:col>
                    <xdr:colOff>95250</xdr:colOff>
                    <xdr:row>56</xdr:row>
                    <xdr:rowOff>114300</xdr:rowOff>
                  </from>
                  <to>
                    <xdr:col>21</xdr:col>
                    <xdr:colOff>161925</xdr:colOff>
                    <xdr:row>58</xdr:row>
                    <xdr:rowOff>0</xdr:rowOff>
                  </to>
                </anchor>
              </controlPr>
            </control>
          </mc:Choice>
        </mc:AlternateContent>
        <mc:AlternateContent xmlns:mc="http://schemas.openxmlformats.org/markup-compatibility/2006">
          <mc:Choice Requires="x14">
            <control shapeId="2053" r:id="rId8" name="Check Box 5">
              <controlPr locked="0" defaultSize="0" autoFill="0" autoLine="0" autoPict="0">
                <anchor moveWithCells="1">
                  <from>
                    <xdr:col>20</xdr:col>
                    <xdr:colOff>57150</xdr:colOff>
                    <xdr:row>66</xdr:row>
                    <xdr:rowOff>66675</xdr:rowOff>
                  </from>
                  <to>
                    <xdr:col>21</xdr:col>
                    <xdr:colOff>133350</xdr:colOff>
                    <xdr:row>67</xdr:row>
                    <xdr:rowOff>133350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002060"/>
    <pageSetUpPr fitToPage="1"/>
  </sheetPr>
  <dimension ref="B1:AQ192"/>
  <sheetViews>
    <sheetView showGridLines="0" showZeros="0" zoomScale="75" zoomScaleNormal="75" zoomScaleSheetLayoutView="55" workbookViewId="0">
      <pane xSplit="5" ySplit="8" topLeftCell="F9" activePane="bottomRight" state="frozen"/>
      <selection pane="topRight" activeCell="F1" sqref="F1"/>
      <selection pane="bottomLeft" activeCell="A9" sqref="A9"/>
      <selection pane="bottomRight" activeCell="F5" sqref="F5"/>
    </sheetView>
  </sheetViews>
  <sheetFormatPr baseColWidth="10" defaultRowHeight="15" outlineLevelRow="1" outlineLevelCol="1" x14ac:dyDescent="0.2"/>
  <cols>
    <col min="1" max="1" width="2" customWidth="1"/>
    <col min="2" max="2" width="3" customWidth="1"/>
    <col min="3" max="3" width="4.28515625" customWidth="1"/>
    <col min="4" max="4" width="13.42578125" customWidth="1"/>
    <col min="5" max="5" width="79" style="130" customWidth="1"/>
    <col min="6" max="6" width="38.5703125" customWidth="1"/>
    <col min="7" max="7" width="1.7109375" style="167" customWidth="1"/>
    <col min="8" max="8" width="16.28515625" customWidth="1"/>
    <col min="9" max="9" width="15.140625" customWidth="1"/>
    <col min="10" max="10" width="15.28515625" hidden="1" customWidth="1"/>
    <col min="11" max="11" width="10.140625" style="365" customWidth="1"/>
    <col min="12" max="12" width="11.42578125" style="365" customWidth="1"/>
    <col min="13" max="13" width="37.140625" customWidth="1"/>
    <col min="14" max="14" width="2.5703125" style="167" customWidth="1"/>
    <col min="15" max="15" width="15.42578125" customWidth="1"/>
    <col min="16" max="16" width="15.28515625" customWidth="1"/>
    <col min="17" max="17" width="15.28515625" hidden="1" customWidth="1"/>
    <col min="18" max="18" width="10.85546875" style="365" customWidth="1"/>
    <col min="19" max="19" width="11" style="365" customWidth="1"/>
    <col min="20" max="20" width="32.7109375" customWidth="1"/>
    <col min="21" max="21" width="2.42578125" style="167" customWidth="1"/>
    <col min="22" max="22" width="12.140625" customWidth="1"/>
    <col min="23" max="23" width="17.85546875" customWidth="1"/>
    <col min="24" max="24" width="12.140625" hidden="1" customWidth="1"/>
    <col min="25" max="25" width="12.140625" style="365" customWidth="1"/>
    <col min="26" max="26" width="14" style="365" customWidth="1"/>
    <col min="27" max="27" width="32.42578125" customWidth="1"/>
    <col min="28" max="28" width="2.7109375" style="167" customWidth="1"/>
    <col min="29" max="29" width="17.7109375" customWidth="1"/>
    <col min="30" max="30" width="17.28515625" customWidth="1"/>
    <col min="31" max="31" width="13.42578125" hidden="1" customWidth="1"/>
    <col min="32" max="32" width="13.42578125" style="365" customWidth="1"/>
    <col min="33" max="33" width="12.85546875" style="365" customWidth="1"/>
    <col min="34" max="34" width="31.85546875" customWidth="1" outlineLevel="1"/>
    <col min="35" max="35" width="3" style="167" customWidth="1" outlineLevel="1"/>
    <col min="36" max="36" width="11.28515625" customWidth="1" outlineLevel="1"/>
    <col min="37" max="37" width="14.7109375" customWidth="1" outlineLevel="1"/>
    <col min="38" max="38" width="11.28515625" customWidth="1" outlineLevel="1"/>
    <col min="39" max="39" width="11.28515625" style="365" customWidth="1" outlineLevel="1"/>
    <col min="40" max="40" width="13" style="365" customWidth="1" outlineLevel="1"/>
    <col min="41" max="41" width="66.7109375" customWidth="1"/>
    <col min="42" max="42" width="5" customWidth="1"/>
    <col min="43" max="43" width="35.5703125" style="213" customWidth="1"/>
  </cols>
  <sheetData>
    <row r="1" spans="2:43" s="7" customFormat="1" ht="36" thickBot="1" x14ac:dyDescent="0.55000000000000004">
      <c r="B1" s="103" t="s">
        <v>12</v>
      </c>
      <c r="C1" s="104"/>
      <c r="D1" s="105"/>
      <c r="E1" s="215"/>
      <c r="F1" s="216" t="str">
        <f>'Synthèse globale CF-VAN'!E4</f>
        <v>Réhabilitation de la faculté de médecine au Kremlin Bicêtre UPS</v>
      </c>
      <c r="G1" s="216"/>
      <c r="H1" s="216"/>
      <c r="I1" s="216"/>
      <c r="J1" s="216"/>
      <c r="K1" s="363"/>
      <c r="L1" s="363"/>
      <c r="M1" s="217"/>
      <c r="R1" s="369"/>
      <c r="S1" s="369"/>
      <c r="Y1" s="369"/>
      <c r="Z1" s="369"/>
      <c r="AF1" s="369"/>
      <c r="AG1" s="369"/>
      <c r="AM1" s="369"/>
      <c r="AN1" s="369"/>
      <c r="AQ1" s="212" t="s">
        <v>64</v>
      </c>
    </row>
    <row r="2" spans="2:43" s="7" customFormat="1" ht="21" customHeight="1" thickBot="1" x14ac:dyDescent="0.55000000000000004">
      <c r="B2" s="98"/>
      <c r="C2" s="93"/>
      <c r="D2" s="97"/>
      <c r="E2" s="219"/>
      <c r="F2" s="220"/>
      <c r="G2" s="220"/>
      <c r="H2" s="220"/>
      <c r="I2" s="220"/>
      <c r="J2" s="220"/>
      <c r="K2" s="364"/>
      <c r="L2" s="364"/>
      <c r="M2" s="220"/>
      <c r="R2" s="369"/>
      <c r="S2" s="369"/>
      <c r="Y2" s="369"/>
      <c r="Z2" s="369"/>
      <c r="AF2" s="369"/>
      <c r="AG2" s="369"/>
      <c r="AM2" s="369"/>
      <c r="AN2" s="369"/>
      <c r="AQ2" s="213" t="s">
        <v>65</v>
      </c>
    </row>
    <row r="3" spans="2:43" s="7" customFormat="1" ht="23.25" customHeight="1" x14ac:dyDescent="0.5">
      <c r="B3" s="98"/>
      <c r="C3" s="93"/>
      <c r="D3" s="97"/>
      <c r="E3" s="219"/>
      <c r="F3" s="220"/>
      <c r="G3" s="220"/>
      <c r="H3" s="220"/>
      <c r="I3" s="220"/>
      <c r="J3" s="220"/>
      <c r="K3" s="364"/>
      <c r="L3" s="364"/>
      <c r="M3" s="220"/>
      <c r="O3" s="223" t="s">
        <v>69</v>
      </c>
      <c r="P3" s="323"/>
      <c r="Q3" s="323"/>
      <c r="R3" s="370"/>
      <c r="S3" s="371"/>
      <c r="T3" s="224"/>
      <c r="U3" s="189"/>
      <c r="V3" s="189"/>
      <c r="W3" s="189"/>
      <c r="X3" s="189"/>
      <c r="Y3" s="372"/>
      <c r="Z3" s="372"/>
      <c r="AA3" s="189"/>
      <c r="AB3" s="189"/>
      <c r="AC3" s="225"/>
      <c r="AD3" s="326"/>
      <c r="AE3" s="326"/>
      <c r="AF3" s="373"/>
      <c r="AG3" s="369"/>
      <c r="AM3" s="369"/>
      <c r="AN3" s="369"/>
      <c r="AQ3" s="213" t="s">
        <v>72</v>
      </c>
    </row>
    <row r="4" spans="2:43" s="7" customFormat="1" ht="23.25" customHeight="1" x14ac:dyDescent="0.5">
      <c r="B4" s="98"/>
      <c r="C4" s="93"/>
      <c r="D4" s="97"/>
      <c r="E4" s="219"/>
      <c r="F4" s="220"/>
      <c r="G4" s="220"/>
      <c r="H4" s="220"/>
      <c r="I4" s="220"/>
      <c r="J4" s="220"/>
      <c r="K4" s="364"/>
      <c r="L4" s="364"/>
      <c r="M4" s="220"/>
      <c r="O4" s="226" t="s">
        <v>0</v>
      </c>
      <c r="P4" s="270"/>
      <c r="Q4" s="389"/>
      <c r="R4" s="352"/>
      <c r="S4" s="353"/>
      <c r="T4" s="228"/>
      <c r="U4" s="229"/>
      <c r="V4" s="229"/>
      <c r="W4" s="229"/>
      <c r="X4" s="229"/>
      <c r="Y4" s="358"/>
      <c r="Z4" s="359">
        <v>0.02</v>
      </c>
      <c r="AA4" s="222" t="s">
        <v>8</v>
      </c>
      <c r="AB4" s="229"/>
      <c r="AC4" s="230">
        <v>0.02</v>
      </c>
      <c r="AD4" s="378"/>
      <c r="AE4" s="378"/>
      <c r="AF4" s="379"/>
      <c r="AG4" s="369"/>
      <c r="AM4" s="369"/>
      <c r="AN4" s="369"/>
      <c r="AQ4" s="213" t="s">
        <v>72</v>
      </c>
    </row>
    <row r="5" spans="2:43" s="7" customFormat="1" ht="23.25" customHeight="1" x14ac:dyDescent="0.5">
      <c r="B5" s="98"/>
      <c r="C5" s="93"/>
      <c r="D5" s="97"/>
      <c r="E5" s="219"/>
      <c r="F5" s="220"/>
      <c r="G5" s="220"/>
      <c r="H5" s="220"/>
      <c r="I5" s="220"/>
      <c r="J5" s="220"/>
      <c r="K5" s="364"/>
      <c r="L5" s="364"/>
      <c r="M5" s="220"/>
      <c r="O5" s="227" t="s">
        <v>1</v>
      </c>
      <c r="P5" s="324"/>
      <c r="Q5" s="324"/>
      <c r="R5" s="354"/>
      <c r="S5" s="355"/>
      <c r="T5" s="229"/>
      <c r="U5" s="229"/>
      <c r="V5" s="229"/>
      <c r="W5" s="229"/>
      <c r="X5" s="229"/>
      <c r="Y5" s="358"/>
      <c r="Z5" s="359">
        <v>0.02</v>
      </c>
      <c r="AA5" s="222" t="s">
        <v>70</v>
      </c>
      <c r="AB5" s="229"/>
      <c r="AC5" s="304">
        <v>2021</v>
      </c>
      <c r="AD5" s="380"/>
      <c r="AE5" s="380"/>
      <c r="AF5" s="381"/>
      <c r="AG5" s="369"/>
      <c r="AM5" s="369"/>
      <c r="AN5" s="369"/>
      <c r="AQ5" s="213" t="s">
        <v>72</v>
      </c>
    </row>
    <row r="6" spans="2:43" ht="7.9" customHeight="1" thickBot="1" x14ac:dyDescent="0.4">
      <c r="B6" s="309" t="s">
        <v>57</v>
      </c>
      <c r="C6" s="308"/>
      <c r="D6" s="308"/>
      <c r="O6" s="305" t="s">
        <v>71</v>
      </c>
      <c r="P6" s="325"/>
      <c r="Q6" s="325"/>
      <c r="R6" s="356"/>
      <c r="S6" s="357"/>
      <c r="T6" s="306"/>
      <c r="U6" s="306"/>
      <c r="V6" s="306"/>
      <c r="W6" s="306"/>
      <c r="X6" s="306"/>
      <c r="Y6" s="360"/>
      <c r="Z6" s="361">
        <v>1.4999999999999999E-2</v>
      </c>
      <c r="AA6" s="382" t="s">
        <v>76</v>
      </c>
      <c r="AB6" s="307"/>
      <c r="AC6" s="383">
        <f>'S0-Sc. référence'!AD15</f>
        <v>2045</v>
      </c>
      <c r="AD6" s="327"/>
      <c r="AE6" s="327"/>
      <c r="AF6" s="362"/>
      <c r="AQ6" s="213" t="s">
        <v>72</v>
      </c>
    </row>
    <row r="7" spans="2:43" ht="15.75" hidden="1" thickBot="1" x14ac:dyDescent="0.25">
      <c r="AH7" s="221"/>
      <c r="AQ7" s="213" t="s">
        <v>65</v>
      </c>
    </row>
    <row r="8" spans="2:43" ht="168.75" customHeight="1" thickBot="1" x14ac:dyDescent="0.25">
      <c r="B8" s="519" t="s">
        <v>63</v>
      </c>
      <c r="C8" s="520"/>
      <c r="D8" s="520"/>
      <c r="E8" s="521"/>
      <c r="F8" s="522" t="str">
        <f>'Synthèse globale CF-VAN'!B81</f>
        <v>SCENARIO 0, dit de REFERENCE : 
Travaux énergétiques sur le bâtiment de la faculté de médecine au Kremlin Bicêtre, en site occupé, et prise à bail pour relogement des effectifs de première année de médecine issus de Châtenay-Malabry + quelques administratifs</v>
      </c>
      <c r="G8" s="523"/>
      <c r="H8" s="523"/>
      <c r="I8" s="523"/>
      <c r="J8" s="523"/>
      <c r="K8" s="523"/>
      <c r="L8" s="524"/>
      <c r="M8" s="525" t="str">
        <f>'Synthèse globale CF-VAN'!B82</f>
        <v>SCENARIO 1 : 
Projet de réhabilitation du bâtiment de la faculté de médecine au Kremlin Bicêtre, en site occupé</v>
      </c>
      <c r="N8" s="525"/>
      <c r="O8" s="525"/>
      <c r="P8" s="525"/>
      <c r="Q8" s="525"/>
      <c r="R8" s="525"/>
      <c r="S8" s="526"/>
      <c r="T8" s="527">
        <f>'Synthèse globale CF-VAN'!B83</f>
        <v>0</v>
      </c>
      <c r="U8" s="527"/>
      <c r="V8" s="527"/>
      <c r="W8" s="527"/>
      <c r="X8" s="527"/>
      <c r="Y8" s="527"/>
      <c r="Z8" s="528"/>
      <c r="AA8" s="529">
        <f>'Synthèse globale CF-VAN'!B84</f>
        <v>0</v>
      </c>
      <c r="AB8" s="529"/>
      <c r="AC8" s="529"/>
      <c r="AD8" s="529"/>
      <c r="AE8" s="529"/>
      <c r="AF8" s="529"/>
      <c r="AG8" s="530"/>
      <c r="AH8" s="517">
        <f>'Synthèse globale CF-VAN'!B85</f>
        <v>0</v>
      </c>
      <c r="AI8" s="517"/>
      <c r="AJ8" s="517"/>
      <c r="AK8" s="517"/>
      <c r="AL8" s="517"/>
      <c r="AM8" s="517"/>
      <c r="AN8" s="518"/>
      <c r="AO8" s="211" t="s">
        <v>18</v>
      </c>
      <c r="AQ8" s="213" t="s">
        <v>66</v>
      </c>
    </row>
    <row r="9" spans="2:43" ht="24" thickBot="1" x14ac:dyDescent="0.4">
      <c r="B9" s="300"/>
      <c r="C9" s="187"/>
      <c r="D9" s="188"/>
      <c r="E9" s="301"/>
      <c r="F9" s="302"/>
      <c r="G9" s="189"/>
      <c r="H9" s="190"/>
      <c r="I9" s="190"/>
      <c r="J9" s="190"/>
      <c r="K9" s="366"/>
      <c r="L9" s="366"/>
      <c r="M9" s="302"/>
      <c r="N9" s="189"/>
      <c r="O9" s="190"/>
      <c r="P9" s="190"/>
      <c r="Q9" s="190"/>
      <c r="R9" s="366"/>
      <c r="S9" s="366"/>
      <c r="T9" s="302"/>
      <c r="U9" s="189"/>
      <c r="V9" s="190"/>
      <c r="W9" s="190"/>
      <c r="X9" s="190"/>
      <c r="Y9" s="366"/>
      <c r="Z9" s="366"/>
      <c r="AA9" s="302"/>
      <c r="AB9" s="189"/>
      <c r="AC9" s="190"/>
      <c r="AD9" s="190"/>
      <c r="AE9" s="190"/>
      <c r="AF9" s="366"/>
      <c r="AG9" s="366"/>
      <c r="AH9" s="302"/>
      <c r="AI9" s="189"/>
      <c r="AJ9" s="190"/>
      <c r="AK9" s="190"/>
      <c r="AL9" s="190"/>
      <c r="AM9" s="366"/>
      <c r="AN9" s="366"/>
      <c r="AO9" s="303"/>
      <c r="AP9" s="129"/>
      <c r="AQ9" s="213" t="s">
        <v>65</v>
      </c>
    </row>
    <row r="10" spans="2:43" ht="24" thickBot="1" x14ac:dyDescent="0.4">
      <c r="B10" s="287" t="s">
        <v>55</v>
      </c>
      <c r="C10" s="288"/>
      <c r="D10" s="289"/>
      <c r="E10" s="290"/>
      <c r="F10" s="531"/>
      <c r="G10" s="532"/>
      <c r="H10" s="532"/>
      <c r="I10" s="532"/>
      <c r="J10" s="532"/>
      <c r="K10" s="532"/>
      <c r="L10" s="532"/>
      <c r="M10" s="532"/>
      <c r="N10" s="532"/>
      <c r="O10" s="532"/>
      <c r="P10" s="532"/>
      <c r="Q10" s="532"/>
      <c r="R10" s="532"/>
      <c r="S10" s="532"/>
      <c r="T10" s="532"/>
      <c r="U10" s="532"/>
      <c r="V10" s="532"/>
      <c r="W10" s="532"/>
      <c r="X10" s="532"/>
      <c r="Y10" s="532"/>
      <c r="Z10" s="533"/>
      <c r="AA10" s="294"/>
      <c r="AB10" s="292"/>
      <c r="AC10" s="293"/>
      <c r="AD10" s="293"/>
      <c r="AE10" s="293"/>
      <c r="AF10" s="374"/>
      <c r="AG10" s="375"/>
      <c r="AH10" s="291"/>
      <c r="AI10" s="292"/>
      <c r="AJ10" s="293"/>
      <c r="AK10" s="293"/>
      <c r="AL10" s="293"/>
      <c r="AM10" s="374"/>
      <c r="AN10" s="375"/>
      <c r="AO10" s="295"/>
      <c r="AQ10" s="213" t="s">
        <v>66</v>
      </c>
    </row>
    <row r="11" spans="2:43" ht="23.25" x14ac:dyDescent="0.35">
      <c r="B11" s="296"/>
      <c r="C11" s="386" t="s">
        <v>73</v>
      </c>
      <c r="D11" s="297"/>
      <c r="E11" s="298"/>
      <c r="F11" s="205"/>
      <c r="G11" s="299"/>
      <c r="H11" s="206"/>
      <c r="I11" s="206"/>
      <c r="J11" s="206"/>
      <c r="K11" s="330"/>
      <c r="L11" s="331"/>
      <c r="M11" s="205"/>
      <c r="N11" s="299"/>
      <c r="O11" s="206"/>
      <c r="P11" s="206"/>
      <c r="Q11" s="206"/>
      <c r="R11" s="330"/>
      <c r="S11" s="331"/>
      <c r="T11" s="205"/>
      <c r="U11" s="299"/>
      <c r="V11" s="206"/>
      <c r="W11" s="206"/>
      <c r="X11" s="206"/>
      <c r="Y11" s="330"/>
      <c r="Z11" s="331"/>
      <c r="AA11" s="205"/>
      <c r="AB11" s="299"/>
      <c r="AC11" s="206"/>
      <c r="AD11" s="206"/>
      <c r="AE11" s="206"/>
      <c r="AF11" s="330"/>
      <c r="AG11" s="331"/>
      <c r="AH11" s="205"/>
      <c r="AI11" s="299"/>
      <c r="AJ11" s="206"/>
      <c r="AK11" s="206"/>
      <c r="AL11" s="206"/>
      <c r="AM11" s="330"/>
      <c r="AN11" s="331"/>
      <c r="AO11" s="429"/>
      <c r="AQ11" s="214" t="s">
        <v>67</v>
      </c>
    </row>
    <row r="12" spans="2:43" ht="23.25" x14ac:dyDescent="0.35">
      <c r="B12" s="208"/>
      <c r="C12" s="191"/>
      <c r="D12" s="505" t="s">
        <v>52</v>
      </c>
      <c r="E12" s="506"/>
      <c r="F12" s="310">
        <f ca="1">SUMIF($D$43:$E$1010,$D12,F$43:F$1010)</f>
        <v>14482</v>
      </c>
      <c r="G12" s="193"/>
      <c r="H12" s="194"/>
      <c r="I12" s="194"/>
      <c r="J12" s="194"/>
      <c r="K12" s="328"/>
      <c r="L12" s="329"/>
      <c r="M12" s="310">
        <f ca="1">SUMIF($D$43:$E$1010,$D12,M$43:M$1010)</f>
        <v>11011</v>
      </c>
      <c r="N12" s="193"/>
      <c r="O12" s="194"/>
      <c r="P12" s="194"/>
      <c r="Q12" s="194"/>
      <c r="R12" s="328"/>
      <c r="S12" s="329"/>
      <c r="T12" s="310">
        <f ca="1">SUMIF($D$43:$E$1010,$D12,T$43:T$1010)</f>
        <v>0</v>
      </c>
      <c r="U12" s="193"/>
      <c r="V12" s="194"/>
      <c r="W12" s="194"/>
      <c r="X12" s="194"/>
      <c r="Y12" s="328"/>
      <c r="Z12" s="329"/>
      <c r="AA12" s="310">
        <f ca="1">SUMIF($D$43:$E$1010,$D12,AA$43:AA$1010)</f>
        <v>0</v>
      </c>
      <c r="AB12" s="193"/>
      <c r="AC12" s="194"/>
      <c r="AD12" s="194"/>
      <c r="AE12" s="194"/>
      <c r="AF12" s="328"/>
      <c r="AG12" s="329"/>
      <c r="AH12" s="310">
        <f ca="1">SUMIF($D$43:$E$1010,$D12,AH$43:AH$1010)</f>
        <v>0</v>
      </c>
      <c r="AI12" s="193"/>
      <c r="AJ12" s="194"/>
      <c r="AK12" s="194"/>
      <c r="AL12" s="194"/>
      <c r="AM12" s="328"/>
      <c r="AN12" s="329"/>
      <c r="AO12" s="430"/>
      <c r="AQ12" s="214">
        <f ca="1">IF(SUM(F12:AN12)=0,0,5)</f>
        <v>5</v>
      </c>
    </row>
    <row r="13" spans="2:43" ht="23.25" x14ac:dyDescent="0.35">
      <c r="B13" s="208"/>
      <c r="C13" s="191"/>
      <c r="D13" s="534" t="s">
        <v>15</v>
      </c>
      <c r="E13" s="535"/>
      <c r="F13" s="311">
        <f ca="1">SUMIF($D$43:$E$1010,$D13,F$43:F$1010)</f>
        <v>92</v>
      </c>
      <c r="G13" s="195"/>
      <c r="H13" s="196"/>
      <c r="I13" s="196"/>
      <c r="J13" s="196"/>
      <c r="K13" s="332"/>
      <c r="L13" s="333"/>
      <c r="M13" s="311">
        <f ca="1">SUMIF($D$43:$E$1010,$D13,M$43:M$1010)</f>
        <v>75</v>
      </c>
      <c r="N13" s="195"/>
      <c r="O13" s="196"/>
      <c r="P13" s="196"/>
      <c r="Q13" s="196"/>
      <c r="R13" s="332"/>
      <c r="S13" s="333"/>
      <c r="T13" s="311">
        <f ca="1">SUMIF($D$43:$E$1010,$D13,T$43:T$1010)</f>
        <v>0</v>
      </c>
      <c r="U13" s="195"/>
      <c r="V13" s="196"/>
      <c r="W13" s="196"/>
      <c r="X13" s="196"/>
      <c r="Y13" s="332"/>
      <c r="Z13" s="333"/>
      <c r="AA13" s="311">
        <f ca="1">SUMIF($D$43:$E$1010,$D13,AA$43:AA$1010)</f>
        <v>0</v>
      </c>
      <c r="AB13" s="195"/>
      <c r="AC13" s="196"/>
      <c r="AD13" s="196"/>
      <c r="AE13" s="196"/>
      <c r="AF13" s="332"/>
      <c r="AG13" s="333"/>
      <c r="AH13" s="311">
        <f ca="1">SUMIF($D$43:$E$1010,$D13,AH$43:AH$1010)</f>
        <v>0</v>
      </c>
      <c r="AI13" s="195"/>
      <c r="AJ13" s="196"/>
      <c r="AK13" s="196"/>
      <c r="AL13" s="196"/>
      <c r="AM13" s="332"/>
      <c r="AN13" s="333"/>
      <c r="AO13" s="430"/>
      <c r="AQ13" s="214">
        <f ca="1">IF(SUM(F13:AN13)=0,0,5)</f>
        <v>5</v>
      </c>
    </row>
    <row r="14" spans="2:43" ht="24" thickBot="1" x14ac:dyDescent="0.4">
      <c r="B14" s="258"/>
      <c r="C14" s="259"/>
      <c r="D14" s="536" t="s">
        <v>36</v>
      </c>
      <c r="E14" s="537"/>
      <c r="F14" s="312">
        <f ca="1">IF(F13=0,"",F12/F13)</f>
        <v>157.41304347826087</v>
      </c>
      <c r="G14" s="266"/>
      <c r="H14" s="267"/>
      <c r="I14" s="267"/>
      <c r="J14" s="267"/>
      <c r="K14" s="334"/>
      <c r="L14" s="335"/>
      <c r="M14" s="312">
        <f ca="1">IF(M13=0,"",M12/M13)</f>
        <v>146.81333333333333</v>
      </c>
      <c r="N14" s="266"/>
      <c r="O14" s="267"/>
      <c r="P14" s="267"/>
      <c r="Q14" s="267"/>
      <c r="R14" s="334"/>
      <c r="S14" s="335"/>
      <c r="T14" s="312" t="str">
        <f ca="1">IF(T13=0,"",T12/T13)</f>
        <v/>
      </c>
      <c r="U14" s="266"/>
      <c r="V14" s="267"/>
      <c r="W14" s="267"/>
      <c r="X14" s="267"/>
      <c r="Y14" s="334"/>
      <c r="Z14" s="335"/>
      <c r="AA14" s="312" t="str">
        <f ca="1">IF(AA13=0,"",AA12/AA13)</f>
        <v/>
      </c>
      <c r="AB14" s="266"/>
      <c r="AC14" s="267"/>
      <c r="AD14" s="267"/>
      <c r="AE14" s="267"/>
      <c r="AF14" s="334"/>
      <c r="AG14" s="335"/>
      <c r="AH14" s="312" t="str">
        <f ca="1">IF(AH13=0,"",AH12/AH13)</f>
        <v/>
      </c>
      <c r="AI14" s="266"/>
      <c r="AJ14" s="267"/>
      <c r="AK14" s="267"/>
      <c r="AL14" s="267"/>
      <c r="AM14" s="334"/>
      <c r="AN14" s="335"/>
      <c r="AO14" s="431"/>
      <c r="AQ14" s="214">
        <f ca="1">IF(SUM(F14:AN14)=0,0,5)</f>
        <v>5</v>
      </c>
    </row>
    <row r="15" spans="2:43" ht="24" thickTop="1" x14ac:dyDescent="0.35">
      <c r="B15" s="208"/>
      <c r="C15" s="231" t="s">
        <v>37</v>
      </c>
      <c r="D15" s="232"/>
      <c r="E15" s="418"/>
      <c r="F15" s="419">
        <f ca="1">SUM(F16:F21)</f>
        <v>4440983.2</v>
      </c>
      <c r="G15" s="420"/>
      <c r="H15" s="421"/>
      <c r="I15" s="421"/>
      <c r="J15" s="421"/>
      <c r="K15" s="422"/>
      <c r="L15" s="423"/>
      <c r="M15" s="419">
        <f ca="1">SUM(M16:M21)</f>
        <v>19246453.199999999</v>
      </c>
      <c r="N15" s="420"/>
      <c r="O15" s="421"/>
      <c r="P15" s="421"/>
      <c r="Q15" s="421"/>
      <c r="R15" s="422"/>
      <c r="S15" s="423"/>
      <c r="T15" s="419">
        <f ca="1">SUM(T16:T21)</f>
        <v>0</v>
      </c>
      <c r="U15" s="420"/>
      <c r="V15" s="421"/>
      <c r="W15" s="421"/>
      <c r="X15" s="421"/>
      <c r="Y15" s="422"/>
      <c r="Z15" s="423"/>
      <c r="AA15" s="419">
        <f ca="1">SUM(AA16:AA21)</f>
        <v>0</v>
      </c>
      <c r="AB15" s="420"/>
      <c r="AC15" s="421"/>
      <c r="AD15" s="421"/>
      <c r="AE15" s="421"/>
      <c r="AF15" s="422"/>
      <c r="AG15" s="423"/>
      <c r="AH15" s="419">
        <f ca="1">SUM(AH16:AH21)</f>
        <v>0</v>
      </c>
      <c r="AI15" s="420"/>
      <c r="AJ15" s="421"/>
      <c r="AK15" s="421"/>
      <c r="AL15" s="421"/>
      <c r="AM15" s="422"/>
      <c r="AN15" s="423"/>
      <c r="AO15" s="432"/>
      <c r="AQ15" s="214" t="s">
        <v>67</v>
      </c>
    </row>
    <row r="16" spans="2:43" ht="23.25" x14ac:dyDescent="0.35">
      <c r="B16" s="208"/>
      <c r="C16" s="191"/>
      <c r="D16" s="505" t="s">
        <v>14</v>
      </c>
      <c r="E16" s="506"/>
      <c r="F16" s="310">
        <f t="shared" ref="F16:F21" ca="1" si="0">SUMIF($D$43:$E$1010,$D16,F$43:F$1010)</f>
        <v>0</v>
      </c>
      <c r="G16" s="193"/>
      <c r="H16" s="194"/>
      <c r="I16" s="194"/>
      <c r="J16" s="194"/>
      <c r="K16" s="328"/>
      <c r="L16" s="329"/>
      <c r="M16" s="310">
        <f ca="1">SUMIF($D$43:$E$1010,$D16,M$43:M$1010)</f>
        <v>0</v>
      </c>
      <c r="N16" s="193"/>
      <c r="O16" s="194"/>
      <c r="P16" s="194"/>
      <c r="Q16" s="194"/>
      <c r="R16" s="328"/>
      <c r="S16" s="329"/>
      <c r="T16" s="310">
        <f t="shared" ref="T16:T21" ca="1" si="1">SUMIF($D$43:$E$1010,$D16,T$43:T$1010)</f>
        <v>0</v>
      </c>
      <c r="U16" s="193"/>
      <c r="V16" s="194"/>
      <c r="W16" s="194"/>
      <c r="X16" s="194"/>
      <c r="Y16" s="328"/>
      <c r="Z16" s="329"/>
      <c r="AA16" s="310">
        <f t="shared" ref="AA16:AA21" ca="1" si="2">SUMIF($D$43:$E$1010,$D16,AA$43:AA$1010)</f>
        <v>0</v>
      </c>
      <c r="AB16" s="193"/>
      <c r="AC16" s="194"/>
      <c r="AD16" s="194"/>
      <c r="AE16" s="194"/>
      <c r="AF16" s="328"/>
      <c r="AG16" s="329"/>
      <c r="AH16" s="310">
        <f t="shared" ref="AH16:AH21" ca="1" si="3">SUMIF($D$43:$E$1010,$D16,AH$43:AH$1010)</f>
        <v>0</v>
      </c>
      <c r="AI16" s="193"/>
      <c r="AJ16" s="194"/>
      <c r="AK16" s="194"/>
      <c r="AL16" s="194"/>
      <c r="AM16" s="328"/>
      <c r="AN16" s="329"/>
      <c r="AO16" s="430"/>
      <c r="AQ16" s="214">
        <f t="shared" ref="AQ16:AQ21" ca="1" si="4">IF(SUM(F16:AN16)=0,0,5)</f>
        <v>0</v>
      </c>
    </row>
    <row r="17" spans="2:43" ht="23.25" x14ac:dyDescent="0.35">
      <c r="B17" s="208"/>
      <c r="C17" s="191"/>
      <c r="D17" s="505" t="s">
        <v>42</v>
      </c>
      <c r="E17" s="506"/>
      <c r="F17" s="313">
        <f ca="1">SUMIF($D$43:$E$1010,$D17,F$43:F$1010)</f>
        <v>2500000</v>
      </c>
      <c r="G17" s="193"/>
      <c r="H17" s="194"/>
      <c r="I17" s="194"/>
      <c r="J17" s="194"/>
      <c r="K17" s="328"/>
      <c r="L17" s="329"/>
      <c r="M17" s="313">
        <f t="shared" ref="M17:M21" ca="1" si="5">SUMIF($D$43:$E$1010,$D17,M$43:M$1010)</f>
        <v>19179810</v>
      </c>
      <c r="N17" s="193"/>
      <c r="O17" s="194"/>
      <c r="P17" s="194"/>
      <c r="Q17" s="194"/>
      <c r="R17" s="328"/>
      <c r="S17" s="329"/>
      <c r="T17" s="313">
        <f t="shared" ca="1" si="1"/>
        <v>0</v>
      </c>
      <c r="U17" s="193"/>
      <c r="V17" s="194"/>
      <c r="W17" s="194"/>
      <c r="X17" s="194"/>
      <c r="Y17" s="328"/>
      <c r="Z17" s="329"/>
      <c r="AA17" s="313">
        <f t="shared" ca="1" si="2"/>
        <v>0</v>
      </c>
      <c r="AB17" s="193"/>
      <c r="AC17" s="194"/>
      <c r="AD17" s="194"/>
      <c r="AE17" s="194"/>
      <c r="AF17" s="328"/>
      <c r="AG17" s="329"/>
      <c r="AH17" s="313">
        <f t="shared" ca="1" si="3"/>
        <v>0</v>
      </c>
      <c r="AI17" s="193"/>
      <c r="AJ17" s="194"/>
      <c r="AK17" s="194"/>
      <c r="AL17" s="194"/>
      <c r="AM17" s="328"/>
      <c r="AN17" s="329"/>
      <c r="AO17" s="430"/>
      <c r="AQ17" s="214">
        <f t="shared" ca="1" si="4"/>
        <v>5</v>
      </c>
    </row>
    <row r="18" spans="2:43" ht="23.25" x14ac:dyDescent="0.35">
      <c r="B18" s="208"/>
      <c r="C18" s="191"/>
      <c r="D18" s="505" t="s">
        <v>20</v>
      </c>
      <c r="E18" s="506"/>
      <c r="F18" s="313">
        <f t="shared" ca="1" si="0"/>
        <v>0</v>
      </c>
      <c r="G18" s="193"/>
      <c r="H18" s="194"/>
      <c r="I18" s="194"/>
      <c r="J18" s="194"/>
      <c r="K18" s="328"/>
      <c r="L18" s="329"/>
      <c r="M18" s="313">
        <f t="shared" ca="1" si="5"/>
        <v>0</v>
      </c>
      <c r="N18" s="193"/>
      <c r="O18" s="194"/>
      <c r="P18" s="194"/>
      <c r="Q18" s="194"/>
      <c r="R18" s="328"/>
      <c r="S18" s="329"/>
      <c r="T18" s="313">
        <f t="shared" ca="1" si="1"/>
        <v>0</v>
      </c>
      <c r="U18" s="193"/>
      <c r="V18" s="194"/>
      <c r="W18" s="194"/>
      <c r="X18" s="194"/>
      <c r="Y18" s="328"/>
      <c r="Z18" s="329"/>
      <c r="AA18" s="313">
        <f t="shared" ca="1" si="2"/>
        <v>0</v>
      </c>
      <c r="AB18" s="193"/>
      <c r="AC18" s="194"/>
      <c r="AD18" s="194"/>
      <c r="AE18" s="194"/>
      <c r="AF18" s="328"/>
      <c r="AG18" s="329"/>
      <c r="AH18" s="313">
        <f t="shared" ca="1" si="3"/>
        <v>0</v>
      </c>
      <c r="AI18" s="193"/>
      <c r="AJ18" s="194"/>
      <c r="AK18" s="194"/>
      <c r="AL18" s="194"/>
      <c r="AM18" s="328"/>
      <c r="AN18" s="329"/>
      <c r="AO18" s="430"/>
      <c r="AQ18" s="214">
        <f t="shared" ca="1" si="4"/>
        <v>0</v>
      </c>
    </row>
    <row r="19" spans="2:43" ht="23.25" x14ac:dyDescent="0.35">
      <c r="B19" s="208"/>
      <c r="C19" s="191"/>
      <c r="D19" s="505" t="s">
        <v>43</v>
      </c>
      <c r="E19" s="506"/>
      <c r="F19" s="310">
        <f t="shared" ca="1" si="0"/>
        <v>0</v>
      </c>
      <c r="G19" s="193"/>
      <c r="H19" s="194"/>
      <c r="I19" s="194"/>
      <c r="J19" s="194"/>
      <c r="K19" s="328"/>
      <c r="L19" s="329"/>
      <c r="M19" s="310">
        <f t="shared" ca="1" si="5"/>
        <v>0</v>
      </c>
      <c r="N19" s="193"/>
      <c r="O19" s="194"/>
      <c r="P19" s="194"/>
      <c r="Q19" s="194"/>
      <c r="R19" s="328"/>
      <c r="S19" s="329"/>
      <c r="T19" s="310">
        <f t="shared" ca="1" si="1"/>
        <v>0</v>
      </c>
      <c r="U19" s="193"/>
      <c r="V19" s="194"/>
      <c r="W19" s="194"/>
      <c r="X19" s="194"/>
      <c r="Y19" s="328"/>
      <c r="Z19" s="329"/>
      <c r="AA19" s="310">
        <f t="shared" ca="1" si="2"/>
        <v>0</v>
      </c>
      <c r="AB19" s="193"/>
      <c r="AC19" s="194"/>
      <c r="AD19" s="194"/>
      <c r="AE19" s="194"/>
      <c r="AF19" s="328"/>
      <c r="AG19" s="329"/>
      <c r="AH19" s="310">
        <f t="shared" ca="1" si="3"/>
        <v>0</v>
      </c>
      <c r="AI19" s="193"/>
      <c r="AJ19" s="194"/>
      <c r="AK19" s="194"/>
      <c r="AL19" s="194"/>
      <c r="AM19" s="328"/>
      <c r="AN19" s="329"/>
      <c r="AO19" s="430"/>
      <c r="AQ19" s="214">
        <f t="shared" ca="1" si="4"/>
        <v>0</v>
      </c>
    </row>
    <row r="20" spans="2:43" ht="23.25" x14ac:dyDescent="0.35">
      <c r="B20" s="208"/>
      <c r="C20" s="191"/>
      <c r="D20" s="505" t="s">
        <v>22</v>
      </c>
      <c r="E20" s="506"/>
      <c r="F20" s="313">
        <f t="shared" ca="1" si="0"/>
        <v>66643.199999999997</v>
      </c>
      <c r="G20" s="193"/>
      <c r="H20" s="194"/>
      <c r="I20" s="194"/>
      <c r="J20" s="194"/>
      <c r="K20" s="328"/>
      <c r="L20" s="329"/>
      <c r="M20" s="313">
        <f t="shared" ca="1" si="5"/>
        <v>66643.199999999997</v>
      </c>
      <c r="N20" s="193"/>
      <c r="O20" s="194"/>
      <c r="P20" s="194"/>
      <c r="Q20" s="194"/>
      <c r="R20" s="328"/>
      <c r="S20" s="329"/>
      <c r="T20" s="313">
        <f t="shared" ca="1" si="1"/>
        <v>0</v>
      </c>
      <c r="U20" s="193"/>
      <c r="V20" s="194"/>
      <c r="W20" s="194"/>
      <c r="X20" s="194"/>
      <c r="Y20" s="328"/>
      <c r="Z20" s="329"/>
      <c r="AA20" s="313">
        <f t="shared" ca="1" si="2"/>
        <v>0</v>
      </c>
      <c r="AB20" s="193"/>
      <c r="AC20" s="194"/>
      <c r="AD20" s="194"/>
      <c r="AE20" s="194"/>
      <c r="AF20" s="328"/>
      <c r="AG20" s="329"/>
      <c r="AH20" s="313">
        <f t="shared" ca="1" si="3"/>
        <v>0</v>
      </c>
      <c r="AI20" s="193"/>
      <c r="AJ20" s="194"/>
      <c r="AK20" s="194"/>
      <c r="AL20" s="194"/>
      <c r="AM20" s="328"/>
      <c r="AN20" s="329"/>
      <c r="AO20" s="430"/>
      <c r="AQ20" s="214">
        <f t="shared" ca="1" si="4"/>
        <v>5</v>
      </c>
    </row>
    <row r="21" spans="2:43" ht="23.25" x14ac:dyDescent="0.35">
      <c r="B21" s="208"/>
      <c r="C21" s="191"/>
      <c r="D21" s="505" t="s">
        <v>21</v>
      </c>
      <c r="E21" s="506"/>
      <c r="F21" s="313">
        <f t="shared" ca="1" si="0"/>
        <v>1874340</v>
      </c>
      <c r="G21" s="193"/>
      <c r="H21" s="194"/>
      <c r="I21" s="194"/>
      <c r="J21" s="194"/>
      <c r="K21" s="328"/>
      <c r="L21" s="329"/>
      <c r="M21" s="313">
        <f t="shared" ca="1" si="5"/>
        <v>0</v>
      </c>
      <c r="N21" s="193"/>
      <c r="O21" s="194"/>
      <c r="P21" s="194"/>
      <c r="Q21" s="194"/>
      <c r="R21" s="328"/>
      <c r="S21" s="329"/>
      <c r="T21" s="313">
        <f t="shared" ca="1" si="1"/>
        <v>0</v>
      </c>
      <c r="U21" s="193"/>
      <c r="V21" s="194"/>
      <c r="W21" s="194"/>
      <c r="X21" s="194"/>
      <c r="Y21" s="328"/>
      <c r="Z21" s="329"/>
      <c r="AA21" s="313">
        <f t="shared" ca="1" si="2"/>
        <v>0</v>
      </c>
      <c r="AB21" s="193"/>
      <c r="AC21" s="194"/>
      <c r="AD21" s="194"/>
      <c r="AE21" s="194"/>
      <c r="AF21" s="328"/>
      <c r="AG21" s="329"/>
      <c r="AH21" s="313">
        <f t="shared" ca="1" si="3"/>
        <v>0</v>
      </c>
      <c r="AI21" s="193"/>
      <c r="AJ21" s="194"/>
      <c r="AK21" s="194"/>
      <c r="AL21" s="194"/>
      <c r="AM21" s="328"/>
      <c r="AN21" s="329"/>
      <c r="AO21" s="430"/>
      <c r="AQ21" s="214">
        <f t="shared" ca="1" si="4"/>
        <v>5</v>
      </c>
    </row>
    <row r="22" spans="2:43" ht="23.25" x14ac:dyDescent="0.35">
      <c r="B22" s="253"/>
      <c r="C22" s="262" t="s">
        <v>38</v>
      </c>
      <c r="D22" s="263"/>
      <c r="E22" s="264"/>
      <c r="F22" s="255"/>
      <c r="G22" s="256"/>
      <c r="H22" s="257"/>
      <c r="I22" s="257"/>
      <c r="J22" s="257"/>
      <c r="K22" s="338"/>
      <c r="L22" s="339"/>
      <c r="M22" s="255"/>
      <c r="N22" s="256"/>
      <c r="O22" s="257"/>
      <c r="P22" s="257"/>
      <c r="Q22" s="257"/>
      <c r="R22" s="338"/>
      <c r="S22" s="339"/>
      <c r="T22" s="255"/>
      <c r="U22" s="256"/>
      <c r="V22" s="257"/>
      <c r="W22" s="257"/>
      <c r="X22" s="257"/>
      <c r="Y22" s="338"/>
      <c r="Z22" s="339"/>
      <c r="AA22" s="255"/>
      <c r="AB22" s="256"/>
      <c r="AC22" s="257"/>
      <c r="AD22" s="257"/>
      <c r="AE22" s="257"/>
      <c r="AF22" s="338"/>
      <c r="AG22" s="339"/>
      <c r="AH22" s="255"/>
      <c r="AI22" s="256"/>
      <c r="AJ22" s="257"/>
      <c r="AK22" s="257"/>
      <c r="AL22" s="257"/>
      <c r="AM22" s="338"/>
      <c r="AN22" s="339"/>
      <c r="AO22" s="433"/>
      <c r="AQ22" s="214" t="s">
        <v>67</v>
      </c>
    </row>
    <row r="23" spans="2:43" ht="23.25" customHeight="1" x14ac:dyDescent="0.35">
      <c r="B23" s="268"/>
      <c r="C23" s="272"/>
      <c r="D23" s="507" t="s">
        <v>85</v>
      </c>
      <c r="E23" s="508"/>
      <c r="F23" s="314">
        <f ca="1">SUMIF($D$43:$E$1010,$D23,F$43:F$1010)</f>
        <v>0</v>
      </c>
      <c r="G23" s="270"/>
      <c r="H23" s="271"/>
      <c r="I23" s="271"/>
      <c r="J23" s="388"/>
      <c r="K23" s="340"/>
      <c r="L23" s="341"/>
      <c r="M23" s="314">
        <f ca="1">SUMIF($D$43:$E$1010,$D23,M$43:M$1010)</f>
        <v>0</v>
      </c>
      <c r="N23" s="270"/>
      <c r="O23" s="271"/>
      <c r="P23" s="271"/>
      <c r="Q23" s="388"/>
      <c r="R23" s="340"/>
      <c r="S23" s="341"/>
      <c r="T23" s="314">
        <f ca="1">SUMIF($D$43:$E$1010,$D23,T$43:T$1010)</f>
        <v>0</v>
      </c>
      <c r="U23" s="270"/>
      <c r="V23" s="271"/>
      <c r="W23" s="271"/>
      <c r="X23" s="388"/>
      <c r="Y23" s="340"/>
      <c r="Z23" s="341"/>
      <c r="AA23" s="314">
        <f ca="1">SUMIF($D$43:$E$1010,$D23,AA$43:AA$1010)</f>
        <v>0</v>
      </c>
      <c r="AB23" s="270"/>
      <c r="AC23" s="271"/>
      <c r="AD23" s="271"/>
      <c r="AE23" s="388"/>
      <c r="AF23" s="340"/>
      <c r="AG23" s="341"/>
      <c r="AH23" s="314">
        <f ca="1">SUMIF($D$43:$E$1010,$D23,AH$43:AH$1010)</f>
        <v>0</v>
      </c>
      <c r="AI23" s="270"/>
      <c r="AJ23" s="271"/>
      <c r="AK23" s="271"/>
      <c r="AL23" s="388"/>
      <c r="AM23" s="340"/>
      <c r="AN23" s="341"/>
      <c r="AO23" s="434"/>
      <c r="AQ23" s="214">
        <f ca="1">IF(SUM(F23:AN23)=0,0,5)</f>
        <v>0</v>
      </c>
    </row>
    <row r="24" spans="2:43" ht="24" thickBot="1" x14ac:dyDescent="0.4">
      <c r="B24" s="258"/>
      <c r="C24" s="273" t="s">
        <v>61</v>
      </c>
      <c r="D24" s="274"/>
      <c r="E24" s="275"/>
      <c r="F24" s="315">
        <f ca="1">F15-F23</f>
        <v>4440983.2</v>
      </c>
      <c r="G24" s="273"/>
      <c r="H24" s="261"/>
      <c r="I24" s="261"/>
      <c r="J24" s="261"/>
      <c r="K24" s="342"/>
      <c r="L24" s="343"/>
      <c r="M24" s="315">
        <f ca="1">M15-M23</f>
        <v>19246453.199999999</v>
      </c>
      <c r="N24" s="273"/>
      <c r="O24" s="261"/>
      <c r="P24" s="261"/>
      <c r="Q24" s="261"/>
      <c r="R24" s="342"/>
      <c r="S24" s="343"/>
      <c r="T24" s="315">
        <f ca="1">T15-T23</f>
        <v>0</v>
      </c>
      <c r="U24" s="273"/>
      <c r="V24" s="261"/>
      <c r="W24" s="261"/>
      <c r="X24" s="261"/>
      <c r="Y24" s="342"/>
      <c r="Z24" s="343"/>
      <c r="AA24" s="315">
        <f ca="1">AA15-AA23</f>
        <v>0</v>
      </c>
      <c r="AB24" s="273"/>
      <c r="AC24" s="261"/>
      <c r="AD24" s="261"/>
      <c r="AE24" s="261"/>
      <c r="AF24" s="342"/>
      <c r="AG24" s="343"/>
      <c r="AH24" s="315">
        <f ca="1">AH15-AH23</f>
        <v>0</v>
      </c>
      <c r="AI24" s="273"/>
      <c r="AJ24" s="261"/>
      <c r="AK24" s="261"/>
      <c r="AL24" s="261"/>
      <c r="AM24" s="342"/>
      <c r="AN24" s="343"/>
      <c r="AO24" s="435"/>
      <c r="AQ24" s="214" t="s">
        <v>67</v>
      </c>
    </row>
    <row r="25" spans="2:43" ht="24" thickTop="1" x14ac:dyDescent="0.35">
      <c r="B25" s="253"/>
      <c r="C25" s="262" t="s">
        <v>39</v>
      </c>
      <c r="D25" s="263"/>
      <c r="E25" s="264"/>
      <c r="F25" s="255"/>
      <c r="G25" s="256"/>
      <c r="H25" s="257"/>
      <c r="I25" s="257"/>
      <c r="J25" s="257"/>
      <c r="K25" s="338"/>
      <c r="L25" s="339"/>
      <c r="M25" s="255"/>
      <c r="N25" s="256"/>
      <c r="O25" s="257"/>
      <c r="P25" s="257"/>
      <c r="Q25" s="257"/>
      <c r="R25" s="338"/>
      <c r="S25" s="339"/>
      <c r="T25" s="255"/>
      <c r="U25" s="256"/>
      <c r="V25" s="257"/>
      <c r="W25" s="257"/>
      <c r="X25" s="257"/>
      <c r="Y25" s="338"/>
      <c r="Z25" s="339"/>
      <c r="AA25" s="255"/>
      <c r="AB25" s="256"/>
      <c r="AC25" s="257"/>
      <c r="AD25" s="257"/>
      <c r="AE25" s="257"/>
      <c r="AF25" s="338"/>
      <c r="AG25" s="339"/>
      <c r="AH25" s="255"/>
      <c r="AI25" s="256"/>
      <c r="AJ25" s="257"/>
      <c r="AK25" s="257"/>
      <c r="AL25" s="257"/>
      <c r="AM25" s="338"/>
      <c r="AN25" s="339"/>
      <c r="AO25" s="433"/>
      <c r="AQ25" s="214" t="s">
        <v>67</v>
      </c>
    </row>
    <row r="26" spans="2:43" ht="23.25" x14ac:dyDescent="0.35">
      <c r="B26" s="208"/>
      <c r="C26" s="210"/>
      <c r="D26" s="501" t="s">
        <v>46</v>
      </c>
      <c r="E26" s="502"/>
      <c r="F26" s="316">
        <f t="shared" ref="F26:F31" ca="1" si="6">SUMIF($D$43:$E$1010,$D26,F$43:F$1010)</f>
        <v>746265</v>
      </c>
      <c r="G26" s="193"/>
      <c r="H26" s="194"/>
      <c r="I26" s="194"/>
      <c r="J26" s="194"/>
      <c r="K26" s="328"/>
      <c r="L26" s="329"/>
      <c r="M26" s="316">
        <f t="shared" ref="M26:M31" ca="1" si="7">SUMIF($D$43:$E$1010,$D26,M$43:M$1010)</f>
        <v>0</v>
      </c>
      <c r="N26" s="193"/>
      <c r="O26" s="194"/>
      <c r="P26" s="194"/>
      <c r="Q26" s="194"/>
      <c r="R26" s="328"/>
      <c r="S26" s="329"/>
      <c r="T26" s="316">
        <f t="shared" ref="T26:T31" ca="1" si="8">SUMIF($D$43:$E$1010,$D26,T$43:T$1010)</f>
        <v>0</v>
      </c>
      <c r="U26" s="193"/>
      <c r="V26" s="194"/>
      <c r="W26" s="194"/>
      <c r="X26" s="194"/>
      <c r="Y26" s="328"/>
      <c r="Z26" s="329"/>
      <c r="AA26" s="316">
        <f t="shared" ref="AA26:AA31" ca="1" si="9">SUMIF($D$43:$E$1010,$D26,AA$43:AA$1010)</f>
        <v>0</v>
      </c>
      <c r="AB26" s="193"/>
      <c r="AC26" s="194"/>
      <c r="AD26" s="194"/>
      <c r="AE26" s="194"/>
      <c r="AF26" s="328"/>
      <c r="AG26" s="329"/>
      <c r="AH26" s="316">
        <f t="shared" ref="AH26:AH31" ca="1" si="10">SUMIF($D$43:$E$1010,$D26,AH$43:AH$1010)</f>
        <v>0</v>
      </c>
      <c r="AI26" s="193"/>
      <c r="AJ26" s="194"/>
      <c r="AK26" s="194"/>
      <c r="AL26" s="194"/>
      <c r="AM26" s="328"/>
      <c r="AN26" s="329"/>
      <c r="AO26" s="430"/>
      <c r="AQ26" s="214">
        <f t="shared" ref="AQ26:AQ31" ca="1" si="11">IF(SUM(F26:AN26)=0,0,5)</f>
        <v>5</v>
      </c>
    </row>
    <row r="27" spans="2:43" ht="23.25" x14ac:dyDescent="0.35">
      <c r="B27" s="208"/>
      <c r="C27" s="210"/>
      <c r="D27" s="501" t="s">
        <v>47</v>
      </c>
      <c r="E27" s="502"/>
      <c r="F27" s="316">
        <f t="shared" ca="1" si="6"/>
        <v>0</v>
      </c>
      <c r="G27" s="193"/>
      <c r="H27" s="194"/>
      <c r="I27" s="194"/>
      <c r="J27" s="194"/>
      <c r="K27" s="328"/>
      <c r="L27" s="329"/>
      <c r="M27" s="316">
        <f t="shared" ca="1" si="7"/>
        <v>0</v>
      </c>
      <c r="N27" s="193"/>
      <c r="O27" s="194"/>
      <c r="P27" s="194"/>
      <c r="Q27" s="194"/>
      <c r="R27" s="328"/>
      <c r="S27" s="329"/>
      <c r="T27" s="316">
        <f t="shared" ca="1" si="8"/>
        <v>0</v>
      </c>
      <c r="U27" s="193"/>
      <c r="V27" s="194"/>
      <c r="W27" s="194"/>
      <c r="X27" s="194"/>
      <c r="Y27" s="328"/>
      <c r="Z27" s="329"/>
      <c r="AA27" s="316">
        <f t="shared" ca="1" si="9"/>
        <v>0</v>
      </c>
      <c r="AB27" s="193"/>
      <c r="AC27" s="194"/>
      <c r="AD27" s="194"/>
      <c r="AE27" s="194"/>
      <c r="AF27" s="328"/>
      <c r="AG27" s="329"/>
      <c r="AH27" s="316">
        <f t="shared" ca="1" si="10"/>
        <v>0</v>
      </c>
      <c r="AI27" s="193"/>
      <c r="AJ27" s="194"/>
      <c r="AK27" s="194"/>
      <c r="AL27" s="194"/>
      <c r="AM27" s="328"/>
      <c r="AN27" s="329"/>
      <c r="AO27" s="430"/>
      <c r="AQ27" s="214">
        <f t="shared" ca="1" si="11"/>
        <v>0</v>
      </c>
    </row>
    <row r="28" spans="2:43" ht="23.25" x14ac:dyDescent="0.35">
      <c r="B28" s="208"/>
      <c r="C28" s="210"/>
      <c r="D28" s="501" t="s">
        <v>48</v>
      </c>
      <c r="E28" s="502"/>
      <c r="F28" s="316">
        <f t="shared" ca="1" si="6"/>
        <v>1054430</v>
      </c>
      <c r="G28" s="193"/>
      <c r="H28" s="194"/>
      <c r="I28" s="194"/>
      <c r="J28" s="194"/>
      <c r="K28" s="328"/>
      <c r="L28" s="329"/>
      <c r="M28" s="316">
        <f t="shared" ca="1" si="7"/>
        <v>825825</v>
      </c>
      <c r="N28" s="193"/>
      <c r="O28" s="194"/>
      <c r="P28" s="194"/>
      <c r="Q28" s="194"/>
      <c r="R28" s="328"/>
      <c r="S28" s="329"/>
      <c r="T28" s="316">
        <f t="shared" ca="1" si="8"/>
        <v>0</v>
      </c>
      <c r="U28" s="193"/>
      <c r="V28" s="194"/>
      <c r="W28" s="194"/>
      <c r="X28" s="194"/>
      <c r="Y28" s="328"/>
      <c r="Z28" s="329"/>
      <c r="AA28" s="316">
        <f t="shared" ca="1" si="9"/>
        <v>0</v>
      </c>
      <c r="AB28" s="193"/>
      <c r="AC28" s="194"/>
      <c r="AD28" s="194"/>
      <c r="AE28" s="194"/>
      <c r="AF28" s="328"/>
      <c r="AG28" s="329"/>
      <c r="AH28" s="316">
        <f t="shared" ca="1" si="10"/>
        <v>0</v>
      </c>
      <c r="AI28" s="193"/>
      <c r="AJ28" s="194"/>
      <c r="AK28" s="194"/>
      <c r="AL28" s="194"/>
      <c r="AM28" s="328"/>
      <c r="AN28" s="329"/>
      <c r="AO28" s="430"/>
      <c r="AQ28" s="214">
        <f t="shared" ca="1" si="11"/>
        <v>5</v>
      </c>
    </row>
    <row r="29" spans="2:43" ht="23.25" x14ac:dyDescent="0.35">
      <c r="B29" s="208"/>
      <c r="C29" s="210"/>
      <c r="D29" s="501" t="s">
        <v>49</v>
      </c>
      <c r="E29" s="502"/>
      <c r="F29" s="316">
        <f t="shared" ca="1" si="6"/>
        <v>0</v>
      </c>
      <c r="G29" s="193"/>
      <c r="H29" s="194"/>
      <c r="I29" s="194"/>
      <c r="J29" s="194"/>
      <c r="K29" s="328"/>
      <c r="L29" s="329"/>
      <c r="M29" s="316">
        <f t="shared" ca="1" si="7"/>
        <v>0</v>
      </c>
      <c r="N29" s="193"/>
      <c r="O29" s="194"/>
      <c r="P29" s="194"/>
      <c r="Q29" s="194"/>
      <c r="R29" s="328"/>
      <c r="S29" s="329"/>
      <c r="T29" s="316">
        <f t="shared" ca="1" si="8"/>
        <v>0</v>
      </c>
      <c r="U29" s="193"/>
      <c r="V29" s="194"/>
      <c r="W29" s="194"/>
      <c r="X29" s="194"/>
      <c r="Y29" s="328"/>
      <c r="Z29" s="329"/>
      <c r="AA29" s="316">
        <f t="shared" ca="1" si="9"/>
        <v>0</v>
      </c>
      <c r="AB29" s="193"/>
      <c r="AC29" s="194"/>
      <c r="AD29" s="194"/>
      <c r="AE29" s="194"/>
      <c r="AF29" s="328"/>
      <c r="AG29" s="329"/>
      <c r="AH29" s="316">
        <f t="shared" ca="1" si="10"/>
        <v>0</v>
      </c>
      <c r="AI29" s="193"/>
      <c r="AJ29" s="194"/>
      <c r="AK29" s="194"/>
      <c r="AL29" s="194"/>
      <c r="AM29" s="328"/>
      <c r="AN29" s="329"/>
      <c r="AO29" s="430"/>
      <c r="AQ29" s="214">
        <f t="shared" ca="1" si="11"/>
        <v>0</v>
      </c>
    </row>
    <row r="30" spans="2:43" ht="23.25" x14ac:dyDescent="0.35">
      <c r="B30" s="208"/>
      <c r="C30" s="210"/>
      <c r="D30" s="501" t="s">
        <v>31</v>
      </c>
      <c r="E30" s="502"/>
      <c r="F30" s="316">
        <f t="shared" ca="1" si="6"/>
        <v>0</v>
      </c>
      <c r="G30" s="193"/>
      <c r="H30" s="194"/>
      <c r="I30" s="194"/>
      <c r="J30" s="194"/>
      <c r="K30" s="328"/>
      <c r="L30" s="329"/>
      <c r="M30" s="316">
        <f t="shared" ca="1" si="7"/>
        <v>0</v>
      </c>
      <c r="N30" s="193"/>
      <c r="O30" s="194"/>
      <c r="P30" s="194"/>
      <c r="Q30" s="194"/>
      <c r="R30" s="328"/>
      <c r="S30" s="329"/>
      <c r="T30" s="316">
        <f t="shared" ca="1" si="8"/>
        <v>0</v>
      </c>
      <c r="U30" s="193"/>
      <c r="V30" s="194"/>
      <c r="W30" s="194"/>
      <c r="X30" s="194"/>
      <c r="Y30" s="328"/>
      <c r="Z30" s="329"/>
      <c r="AA30" s="316">
        <f t="shared" ca="1" si="9"/>
        <v>0</v>
      </c>
      <c r="AB30" s="193"/>
      <c r="AC30" s="194"/>
      <c r="AD30" s="194"/>
      <c r="AE30" s="194"/>
      <c r="AF30" s="328"/>
      <c r="AG30" s="329"/>
      <c r="AH30" s="316">
        <f t="shared" ca="1" si="10"/>
        <v>0</v>
      </c>
      <c r="AI30" s="193"/>
      <c r="AJ30" s="194"/>
      <c r="AK30" s="194"/>
      <c r="AL30" s="194"/>
      <c r="AM30" s="328"/>
      <c r="AN30" s="329"/>
      <c r="AO30" s="430"/>
      <c r="AQ30" s="214">
        <f t="shared" ca="1" si="11"/>
        <v>0</v>
      </c>
    </row>
    <row r="31" spans="2:43" ht="24" thickBot="1" x14ac:dyDescent="0.4">
      <c r="B31" s="258"/>
      <c r="C31" s="265"/>
      <c r="D31" s="499" t="s">
        <v>41</v>
      </c>
      <c r="E31" s="500"/>
      <c r="F31" s="417">
        <f t="shared" ca="1" si="6"/>
        <v>100000</v>
      </c>
      <c r="G31" s="260"/>
      <c r="H31" s="261"/>
      <c r="I31" s="261"/>
      <c r="J31" s="261"/>
      <c r="K31" s="342"/>
      <c r="L31" s="343"/>
      <c r="M31" s="417">
        <f t="shared" ca="1" si="7"/>
        <v>100000</v>
      </c>
      <c r="N31" s="260"/>
      <c r="O31" s="261"/>
      <c r="P31" s="261"/>
      <c r="Q31" s="261"/>
      <c r="R31" s="342"/>
      <c r="S31" s="343"/>
      <c r="T31" s="417">
        <f t="shared" ca="1" si="8"/>
        <v>0</v>
      </c>
      <c r="U31" s="260"/>
      <c r="V31" s="261"/>
      <c r="W31" s="261"/>
      <c r="X31" s="261"/>
      <c r="Y31" s="342"/>
      <c r="Z31" s="343"/>
      <c r="AA31" s="417">
        <f t="shared" ca="1" si="9"/>
        <v>0</v>
      </c>
      <c r="AB31" s="260"/>
      <c r="AC31" s="261"/>
      <c r="AD31" s="261"/>
      <c r="AE31" s="261"/>
      <c r="AF31" s="342"/>
      <c r="AG31" s="343"/>
      <c r="AH31" s="417">
        <f t="shared" ca="1" si="10"/>
        <v>0</v>
      </c>
      <c r="AI31" s="260"/>
      <c r="AJ31" s="261"/>
      <c r="AK31" s="261"/>
      <c r="AL31" s="261"/>
      <c r="AM31" s="342"/>
      <c r="AN31" s="343"/>
      <c r="AO31" s="431"/>
      <c r="AQ31" s="214">
        <f t="shared" ca="1" si="11"/>
        <v>5</v>
      </c>
    </row>
    <row r="32" spans="2:43" ht="24" thickTop="1" x14ac:dyDescent="0.35">
      <c r="B32" s="208"/>
      <c r="C32" s="231" t="s">
        <v>86</v>
      </c>
      <c r="D32" s="232"/>
      <c r="E32" s="233"/>
      <c r="F32" s="192"/>
      <c r="G32" s="193"/>
      <c r="H32" s="194"/>
      <c r="I32" s="194"/>
      <c r="J32" s="194"/>
      <c r="K32" s="328"/>
      <c r="L32" s="329"/>
      <c r="M32" s="192"/>
      <c r="N32" s="193"/>
      <c r="O32" s="194"/>
      <c r="P32" s="194"/>
      <c r="Q32" s="194"/>
      <c r="R32" s="328"/>
      <c r="S32" s="329"/>
      <c r="T32" s="192"/>
      <c r="U32" s="193"/>
      <c r="V32" s="194"/>
      <c r="W32" s="194"/>
      <c r="X32" s="194"/>
      <c r="Y32" s="328"/>
      <c r="Z32" s="329"/>
      <c r="AA32" s="192"/>
      <c r="AB32" s="193"/>
      <c r="AC32" s="194"/>
      <c r="AD32" s="194"/>
      <c r="AE32" s="194"/>
      <c r="AF32" s="328"/>
      <c r="AG32" s="329"/>
      <c r="AH32" s="192"/>
      <c r="AI32" s="193"/>
      <c r="AJ32" s="194"/>
      <c r="AK32" s="194"/>
      <c r="AL32" s="194"/>
      <c r="AM32" s="328"/>
      <c r="AN32" s="329"/>
      <c r="AO32" s="436"/>
      <c r="AQ32" s="214" t="s">
        <v>67</v>
      </c>
    </row>
    <row r="33" spans="2:43" ht="23.25" x14ac:dyDescent="0.35">
      <c r="B33" s="208"/>
      <c r="C33" s="210"/>
      <c r="D33" s="501" t="s">
        <v>50</v>
      </c>
      <c r="E33" s="502"/>
      <c r="F33" s="313">
        <f ca="1">SUMIF($D$43:$E$1010,$D33,F$43:F$1010)</f>
        <v>0</v>
      </c>
      <c r="G33" s="193"/>
      <c r="H33" s="194"/>
      <c r="I33" s="194"/>
      <c r="J33" s="194"/>
      <c r="K33" s="328"/>
      <c r="L33" s="329"/>
      <c r="M33" s="313">
        <f ca="1">SUMIF($D$43:$E$1010,$D33,M$43:M$1010)</f>
        <v>0</v>
      </c>
      <c r="N33" s="193"/>
      <c r="O33" s="194"/>
      <c r="P33" s="194"/>
      <c r="Q33" s="194"/>
      <c r="R33" s="328"/>
      <c r="S33" s="329"/>
      <c r="T33" s="313">
        <f ca="1">SUMIF($D$43:$E$1010,$D33,T$43:T$1010)</f>
        <v>0</v>
      </c>
      <c r="U33" s="193"/>
      <c r="V33" s="194"/>
      <c r="W33" s="194"/>
      <c r="X33" s="194"/>
      <c r="Y33" s="328"/>
      <c r="Z33" s="329"/>
      <c r="AA33" s="313">
        <f ca="1">SUMIF($D$43:$E$1010,$D33,AA$43:AA$1010)</f>
        <v>0</v>
      </c>
      <c r="AB33" s="193"/>
      <c r="AC33" s="194"/>
      <c r="AD33" s="194"/>
      <c r="AE33" s="194"/>
      <c r="AF33" s="328"/>
      <c r="AG33" s="329"/>
      <c r="AH33" s="313">
        <f ca="1">SUMIF($D$43:$E$1010,$D33,AH$43:AH$1010)</f>
        <v>0</v>
      </c>
      <c r="AI33" s="193"/>
      <c r="AJ33" s="194"/>
      <c r="AK33" s="194"/>
      <c r="AL33" s="194"/>
      <c r="AM33" s="328"/>
      <c r="AN33" s="329"/>
      <c r="AO33" s="430"/>
      <c r="AQ33" s="214">
        <f ca="1">IF(SUM(F33:AN33)=0,0,5)</f>
        <v>0</v>
      </c>
    </row>
    <row r="34" spans="2:43" ht="20.25" customHeight="1" x14ac:dyDescent="0.35">
      <c r="B34" s="208"/>
      <c r="C34" s="210"/>
      <c r="D34" s="501" t="s">
        <v>44</v>
      </c>
      <c r="E34" s="511"/>
      <c r="F34" s="313">
        <f ca="1">SUMIF($D$43:$E$1010,$D34,F$43:F$1010)</f>
        <v>0</v>
      </c>
      <c r="G34" s="193"/>
      <c r="H34" s="198"/>
      <c r="I34" s="198"/>
      <c r="J34" s="198"/>
      <c r="K34" s="344"/>
      <c r="L34" s="329"/>
      <c r="M34" s="313">
        <f ca="1">SUMIF($D$43:$E$1010,$D34,M$43:M$1010)</f>
        <v>0</v>
      </c>
      <c r="N34" s="193"/>
      <c r="O34" s="198"/>
      <c r="P34" s="198"/>
      <c r="Q34" s="198"/>
      <c r="R34" s="344"/>
      <c r="S34" s="329"/>
      <c r="T34" s="313">
        <f ca="1">SUMIF($D$43:$E$1010,$D34,T$43:T$1010)</f>
        <v>0</v>
      </c>
      <c r="U34" s="193"/>
      <c r="V34" s="198"/>
      <c r="W34" s="198"/>
      <c r="X34" s="198"/>
      <c r="Y34" s="344"/>
      <c r="Z34" s="329"/>
      <c r="AA34" s="313">
        <f ca="1">SUMIF($D$43:$E$1010,$D34,AA$43:AA$1010)</f>
        <v>0</v>
      </c>
      <c r="AB34" s="193"/>
      <c r="AC34" s="198"/>
      <c r="AD34" s="198"/>
      <c r="AE34" s="198"/>
      <c r="AF34" s="344"/>
      <c r="AG34" s="329"/>
      <c r="AH34" s="313">
        <f ca="1">SUMIF($D$43:$E$1010,$D34,AH$43:AH$1010)</f>
        <v>0</v>
      </c>
      <c r="AI34" s="193"/>
      <c r="AJ34" s="198"/>
      <c r="AK34" s="198"/>
      <c r="AL34" s="198"/>
      <c r="AM34" s="344"/>
      <c r="AN34" s="329"/>
      <c r="AO34" s="430"/>
      <c r="AQ34" s="214">
        <f ca="1">IF(SUM(F34:AN34)=0,0,5)</f>
        <v>0</v>
      </c>
    </row>
    <row r="35" spans="2:43" ht="24" thickBot="1" x14ac:dyDescent="0.4">
      <c r="B35" s="258"/>
      <c r="C35" s="265"/>
      <c r="D35" s="499" t="s">
        <v>45</v>
      </c>
      <c r="E35" s="514"/>
      <c r="F35" s="317">
        <f ca="1">SUMIF($D$43:$E$1010,$D35,F$43:F$1010)</f>
        <v>0</v>
      </c>
      <c r="G35" s="260"/>
      <c r="H35" s="276"/>
      <c r="I35" s="276"/>
      <c r="J35" s="276"/>
      <c r="K35" s="345"/>
      <c r="L35" s="343"/>
      <c r="M35" s="317">
        <f ca="1">SUMIF($D$43:$E$1010,$D35,M$43:M$1010)</f>
        <v>0</v>
      </c>
      <c r="N35" s="260"/>
      <c r="O35" s="276"/>
      <c r="P35" s="276"/>
      <c r="Q35" s="276"/>
      <c r="R35" s="345"/>
      <c r="S35" s="343"/>
      <c r="T35" s="317">
        <f ca="1">SUMIF($D$43:$E$1010,$D35,T$43:T$1010)</f>
        <v>0</v>
      </c>
      <c r="U35" s="260"/>
      <c r="V35" s="276"/>
      <c r="W35" s="276"/>
      <c r="X35" s="276"/>
      <c r="Y35" s="345"/>
      <c r="Z35" s="343"/>
      <c r="AA35" s="317">
        <f ca="1">SUMIF($D$43:$E$1010,$D35,AA$43:AA$1010)</f>
        <v>0</v>
      </c>
      <c r="AB35" s="260"/>
      <c r="AC35" s="276"/>
      <c r="AD35" s="276"/>
      <c r="AE35" s="276"/>
      <c r="AF35" s="345"/>
      <c r="AG35" s="343"/>
      <c r="AH35" s="317">
        <f ca="1">SUMIF($D$43:$E$1010,$D35,AH$43:AH$1010)</f>
        <v>0</v>
      </c>
      <c r="AI35" s="260"/>
      <c r="AJ35" s="276"/>
      <c r="AK35" s="276"/>
      <c r="AL35" s="276"/>
      <c r="AM35" s="345"/>
      <c r="AN35" s="343"/>
      <c r="AO35" s="431"/>
      <c r="AQ35" s="214">
        <f ca="1">IF(SUM(F35:AN35)=0,0,5)</f>
        <v>0</v>
      </c>
    </row>
    <row r="36" spans="2:43" ht="24" thickTop="1" x14ac:dyDescent="0.35">
      <c r="B36" s="208"/>
      <c r="C36" s="210"/>
      <c r="D36" s="218"/>
      <c r="E36" s="234"/>
      <c r="F36" s="192"/>
      <c r="G36" s="193"/>
      <c r="H36" s="199"/>
      <c r="I36" s="199"/>
      <c r="J36" s="199"/>
      <c r="K36" s="346"/>
      <c r="L36" s="329"/>
      <c r="M36" s="192"/>
      <c r="N36" s="193"/>
      <c r="O36" s="199"/>
      <c r="P36" s="199"/>
      <c r="Q36" s="199"/>
      <c r="R36" s="346"/>
      <c r="S36" s="329"/>
      <c r="T36" s="192"/>
      <c r="U36" s="193"/>
      <c r="V36" s="199"/>
      <c r="W36" s="199"/>
      <c r="X36" s="199"/>
      <c r="Y36" s="346"/>
      <c r="Z36" s="329"/>
      <c r="AA36" s="192"/>
      <c r="AB36" s="193"/>
      <c r="AC36" s="199"/>
      <c r="AD36" s="199"/>
      <c r="AE36" s="199"/>
      <c r="AF36" s="346"/>
      <c r="AG36" s="329"/>
      <c r="AH36" s="192"/>
      <c r="AI36" s="193"/>
      <c r="AJ36" s="199"/>
      <c r="AK36" s="199"/>
      <c r="AL36" s="199"/>
      <c r="AM36" s="346"/>
      <c r="AN36" s="329"/>
      <c r="AO36" s="430"/>
      <c r="AQ36" s="213" t="s">
        <v>65</v>
      </c>
    </row>
    <row r="37" spans="2:43" ht="20.25" customHeight="1" x14ac:dyDescent="0.35">
      <c r="B37" s="208"/>
      <c r="C37" s="235" t="s">
        <v>68</v>
      </c>
      <c r="D37" s="236"/>
      <c r="E37" s="237"/>
      <c r="F37" s="318">
        <f>('S0-Sc. référence'!O59)/1000</f>
        <v>-23239.080647579827</v>
      </c>
      <c r="G37" s="238"/>
      <c r="H37" s="239"/>
      <c r="I37" s="239"/>
      <c r="J37" s="239"/>
      <c r="K37" s="347"/>
      <c r="L37" s="348"/>
      <c r="M37" s="318">
        <f>('S1'!O59)/1000</f>
        <v>-24874.075368604263</v>
      </c>
      <c r="N37" s="238"/>
      <c r="O37" s="239"/>
      <c r="P37" s="239"/>
      <c r="Q37" s="239"/>
      <c r="R37" s="347"/>
      <c r="S37" s="348"/>
      <c r="T37" s="318">
        <f>('S2'!O59)/1000</f>
        <v>0</v>
      </c>
      <c r="U37" s="238"/>
      <c r="V37" s="239"/>
      <c r="W37" s="239"/>
      <c r="X37" s="239"/>
      <c r="Y37" s="347"/>
      <c r="Z37" s="348"/>
      <c r="AA37" s="318">
        <f>('S3'!O59)/1000</f>
        <v>0</v>
      </c>
      <c r="AB37" s="238"/>
      <c r="AC37" s="239"/>
      <c r="AD37" s="239"/>
      <c r="AE37" s="239"/>
      <c r="AF37" s="347"/>
      <c r="AG37" s="348"/>
      <c r="AH37" s="318">
        <f>'S4'!O59/1000</f>
        <v>0</v>
      </c>
      <c r="AI37" s="238"/>
      <c r="AJ37" s="239"/>
      <c r="AK37" s="239"/>
      <c r="AL37" s="239"/>
      <c r="AM37" s="347"/>
      <c r="AN37" s="348"/>
      <c r="AO37" s="430"/>
      <c r="AQ37" s="214">
        <f>IF(SUM(F37:AN37)=0,0,5)</f>
        <v>5</v>
      </c>
    </row>
    <row r="38" spans="2:43" ht="20.25" customHeight="1" x14ac:dyDescent="0.35">
      <c r="B38" s="208"/>
      <c r="C38" s="235" t="s">
        <v>80</v>
      </c>
      <c r="D38" s="236"/>
      <c r="E38" s="237"/>
      <c r="F38" s="318">
        <f>('S0-Sc. référence'!Y59)/1000</f>
        <v>-47582.558815944627</v>
      </c>
      <c r="G38" s="238"/>
      <c r="H38" s="239"/>
      <c r="I38" s="239"/>
      <c r="J38" s="239"/>
      <c r="K38" s="347"/>
      <c r="L38" s="348"/>
      <c r="M38" s="318">
        <f>('S1'!Y59)/1000</f>
        <v>-36896.897438186963</v>
      </c>
      <c r="N38" s="238"/>
      <c r="O38" s="239"/>
      <c r="P38" s="239"/>
      <c r="Q38" s="239"/>
      <c r="R38" s="347"/>
      <c r="S38" s="348"/>
      <c r="T38" s="318">
        <f>('S2'!Y59)/1000</f>
        <v>0</v>
      </c>
      <c r="U38" s="238"/>
      <c r="V38" s="239"/>
      <c r="W38" s="239"/>
      <c r="X38" s="239"/>
      <c r="Y38" s="347"/>
      <c r="Z38" s="348"/>
      <c r="AA38" s="318">
        <f>('S3'!Y59)/1000</f>
        <v>0</v>
      </c>
      <c r="AB38" s="238"/>
      <c r="AC38" s="239"/>
      <c r="AD38" s="239"/>
      <c r="AE38" s="239"/>
      <c r="AF38" s="347"/>
      <c r="AG38" s="348"/>
      <c r="AH38" s="318">
        <f>'S4'!Y59/1000</f>
        <v>0</v>
      </c>
      <c r="AI38" s="238"/>
      <c r="AJ38" s="239"/>
      <c r="AK38" s="239"/>
      <c r="AL38" s="239"/>
      <c r="AM38" s="347"/>
      <c r="AN38" s="348"/>
      <c r="AO38" s="430"/>
      <c r="AQ38" s="214">
        <f>IF(SUM(F38:AN38)=0,0,5)</f>
        <v>5</v>
      </c>
    </row>
    <row r="39" spans="2:43" ht="23.25" x14ac:dyDescent="0.35">
      <c r="B39" s="208"/>
      <c r="C39" s="235" t="s">
        <v>81</v>
      </c>
      <c r="D39" s="236"/>
      <c r="E39" s="237"/>
      <c r="F39" s="318">
        <f ca="1">('S0-Sc. référence'!AD59)/1000</f>
        <v>-61414.99099739737</v>
      </c>
      <c r="G39" s="238"/>
      <c r="H39" s="239"/>
      <c r="I39" s="239"/>
      <c r="J39" s="239"/>
      <c r="K39" s="347"/>
      <c r="L39" s="348"/>
      <c r="M39" s="318">
        <f ca="1">('S1'!AD59)/1000</f>
        <v>-43782.944292937522</v>
      </c>
      <c r="N39" s="238"/>
      <c r="O39" s="239"/>
      <c r="P39" s="239"/>
      <c r="Q39" s="239"/>
      <c r="R39" s="347"/>
      <c r="S39" s="348"/>
      <c r="T39" s="318">
        <f ca="1">('S2'!AD59)/1000</f>
        <v>0</v>
      </c>
      <c r="U39" s="238"/>
      <c r="V39" s="239"/>
      <c r="W39" s="239"/>
      <c r="X39" s="239"/>
      <c r="Y39" s="347"/>
      <c r="Z39" s="348"/>
      <c r="AA39" s="318">
        <f ca="1">('S3'!AD59)/1000</f>
        <v>0</v>
      </c>
      <c r="AB39" s="238"/>
      <c r="AC39" s="239"/>
      <c r="AD39" s="239"/>
      <c r="AE39" s="239"/>
      <c r="AF39" s="347"/>
      <c r="AG39" s="348"/>
      <c r="AH39" s="318">
        <f ca="1">'S4'!AD59/1000</f>
        <v>0</v>
      </c>
      <c r="AI39" s="238"/>
      <c r="AJ39" s="239"/>
      <c r="AK39" s="239"/>
      <c r="AL39" s="239"/>
      <c r="AM39" s="347"/>
      <c r="AN39" s="348"/>
      <c r="AO39" s="430"/>
      <c r="AQ39" s="214">
        <f ca="1">IF(SUM(F39:AN39)=0,0,5)</f>
        <v>5</v>
      </c>
    </row>
    <row r="40" spans="2:43" ht="23.25" x14ac:dyDescent="0.35">
      <c r="B40" s="208"/>
      <c r="C40" s="200"/>
      <c r="D40" s="515"/>
      <c r="E40" s="516"/>
      <c r="F40" s="322"/>
      <c r="G40" s="195"/>
      <c r="H40" s="196"/>
      <c r="I40" s="196"/>
      <c r="J40" s="196"/>
      <c r="K40" s="332"/>
      <c r="L40" s="333"/>
      <c r="M40" s="322"/>
      <c r="N40" s="195"/>
      <c r="O40" s="196"/>
      <c r="P40" s="196"/>
      <c r="Q40" s="196"/>
      <c r="R40" s="332"/>
      <c r="S40" s="333"/>
      <c r="T40" s="322"/>
      <c r="U40" s="195"/>
      <c r="V40" s="196"/>
      <c r="W40" s="196"/>
      <c r="X40" s="196"/>
      <c r="Y40" s="332"/>
      <c r="Z40" s="333"/>
      <c r="AA40" s="322"/>
      <c r="AB40" s="195"/>
      <c r="AC40" s="196"/>
      <c r="AD40" s="196"/>
      <c r="AE40" s="196"/>
      <c r="AF40" s="332"/>
      <c r="AG40" s="333"/>
      <c r="AH40" s="322"/>
      <c r="AI40" s="195"/>
      <c r="AJ40" s="196"/>
      <c r="AK40" s="196"/>
      <c r="AL40" s="196"/>
      <c r="AM40" s="332"/>
      <c r="AN40" s="333"/>
      <c r="AO40" s="430"/>
      <c r="AQ40" s="213" t="s">
        <v>65</v>
      </c>
    </row>
    <row r="41" spans="2:43" ht="21" customHeight="1" thickBot="1" x14ac:dyDescent="0.4">
      <c r="B41" s="209"/>
      <c r="C41" s="201" t="s">
        <v>58</v>
      </c>
      <c r="D41" s="202"/>
      <c r="E41" s="203"/>
      <c r="F41" s="319">
        <f ca="1">('Synthèse globale CF-VAN'!BZ108)/1000</f>
        <v>-48491.435083501579</v>
      </c>
      <c r="G41" s="320"/>
      <c r="H41" s="321"/>
      <c r="I41" s="321"/>
      <c r="J41" s="321"/>
      <c r="K41" s="349"/>
      <c r="L41" s="350"/>
      <c r="M41" s="319">
        <f ca="1">('Synthèse globale CF-VAN'!BZ110)/1000</f>
        <v>-36355.238579676581</v>
      </c>
      <c r="N41" s="320"/>
      <c r="O41" s="321"/>
      <c r="P41" s="321"/>
      <c r="Q41" s="321"/>
      <c r="R41" s="349"/>
      <c r="S41" s="350"/>
      <c r="T41" s="319">
        <f ca="1">('Synthèse globale CF-VAN'!BZ112)/1000</f>
        <v>0</v>
      </c>
      <c r="U41" s="320"/>
      <c r="V41" s="321"/>
      <c r="W41" s="321"/>
      <c r="X41" s="321"/>
      <c r="Y41" s="349"/>
      <c r="Z41" s="350"/>
      <c r="AA41" s="319">
        <f ca="1">('Synthèse globale CF-VAN'!BZ114)/1000</f>
        <v>0</v>
      </c>
      <c r="AB41" s="320"/>
      <c r="AC41" s="321"/>
      <c r="AD41" s="321"/>
      <c r="AE41" s="321"/>
      <c r="AF41" s="349"/>
      <c r="AG41" s="350"/>
      <c r="AH41" s="319">
        <f ca="1">'Synthèse globale CF-VAN'!BZ116/1000</f>
        <v>0</v>
      </c>
      <c r="AI41" s="320"/>
      <c r="AJ41" s="321"/>
      <c r="AK41" s="321"/>
      <c r="AL41" s="321"/>
      <c r="AM41" s="349"/>
      <c r="AN41" s="350"/>
      <c r="AO41" s="437"/>
      <c r="AQ41" s="214">
        <f ca="1">IF(SUM(F41:AN41)=0,0,5)</f>
        <v>5</v>
      </c>
    </row>
    <row r="42" spans="2:43" ht="57" customHeight="1" thickBot="1" x14ac:dyDescent="0.4">
      <c r="B42" s="191"/>
      <c r="C42" s="191"/>
      <c r="D42" s="204"/>
      <c r="E42" s="204"/>
      <c r="F42" s="197"/>
      <c r="G42" s="193"/>
      <c r="H42" s="194"/>
      <c r="I42" s="194"/>
      <c r="J42" s="194"/>
      <c r="K42" s="328"/>
      <c r="L42" s="328"/>
      <c r="M42" s="192"/>
      <c r="N42" s="193"/>
      <c r="O42" s="194"/>
      <c r="P42" s="194"/>
      <c r="Q42" s="194"/>
      <c r="R42" s="328"/>
      <c r="S42" s="328"/>
      <c r="T42" s="192"/>
      <c r="U42" s="193"/>
      <c r="V42" s="194"/>
      <c r="W42" s="194"/>
      <c r="X42" s="194"/>
      <c r="Y42" s="328"/>
      <c r="Z42" s="328"/>
      <c r="AA42" s="192"/>
      <c r="AB42" s="193"/>
      <c r="AC42" s="194"/>
      <c r="AD42" s="194"/>
      <c r="AE42" s="194"/>
      <c r="AF42" s="328"/>
      <c r="AG42" s="328"/>
      <c r="AH42" s="192"/>
      <c r="AI42" s="193"/>
      <c r="AJ42" s="194"/>
      <c r="AK42" s="194"/>
      <c r="AL42" s="194"/>
      <c r="AM42" s="328"/>
      <c r="AN42" s="328"/>
      <c r="AO42" s="279"/>
      <c r="AP42" s="129"/>
      <c r="AQ42" s="213" t="s">
        <v>65</v>
      </c>
    </row>
    <row r="43" spans="2:43" ht="23.25" x14ac:dyDescent="0.35">
      <c r="B43" s="244" t="s">
        <v>101</v>
      </c>
      <c r="C43" s="245"/>
      <c r="D43" s="246"/>
      <c r="E43" s="247"/>
      <c r="F43" s="248"/>
      <c r="G43" s="249"/>
      <c r="H43" s="250"/>
      <c r="I43" s="250"/>
      <c r="J43" s="250"/>
      <c r="K43" s="367"/>
      <c r="L43" s="368"/>
      <c r="M43" s="248"/>
      <c r="N43" s="249"/>
      <c r="O43" s="250"/>
      <c r="P43" s="250"/>
      <c r="Q43" s="250"/>
      <c r="R43" s="367"/>
      <c r="S43" s="368"/>
      <c r="T43" s="248"/>
      <c r="U43" s="249"/>
      <c r="V43" s="250"/>
      <c r="W43" s="250"/>
      <c r="X43" s="250"/>
      <c r="Y43" s="367"/>
      <c r="Z43" s="368"/>
      <c r="AA43" s="251"/>
      <c r="AB43" s="249"/>
      <c r="AC43" s="250"/>
      <c r="AD43" s="250"/>
      <c r="AE43" s="250"/>
      <c r="AF43" s="367"/>
      <c r="AG43" s="368"/>
      <c r="AH43" s="248"/>
      <c r="AI43" s="249"/>
      <c r="AJ43" s="250"/>
      <c r="AK43" s="250"/>
      <c r="AL43" s="250"/>
      <c r="AM43" s="367"/>
      <c r="AN43" s="368"/>
      <c r="AO43" s="252"/>
      <c r="AQ43" s="213" t="s">
        <v>66</v>
      </c>
    </row>
    <row r="44" spans="2:43" ht="23.25" x14ac:dyDescent="0.35">
      <c r="B44" s="253"/>
      <c r="C44" s="254"/>
      <c r="D44" s="509" t="s">
        <v>77</v>
      </c>
      <c r="E44" s="510"/>
      <c r="F44" s="538" t="s">
        <v>100</v>
      </c>
      <c r="G44" s="539"/>
      <c r="H44" s="539"/>
      <c r="I44" s="539"/>
      <c r="J44" s="539"/>
      <c r="K44" s="539"/>
      <c r="L44" s="540"/>
      <c r="M44" s="538" t="s">
        <v>87</v>
      </c>
      <c r="N44" s="539"/>
      <c r="O44" s="539"/>
      <c r="P44" s="539"/>
      <c r="Q44" s="539"/>
      <c r="R44" s="539"/>
      <c r="S44" s="540"/>
      <c r="T44" s="538"/>
      <c r="U44" s="539"/>
      <c r="V44" s="539"/>
      <c r="W44" s="539"/>
      <c r="X44" s="539"/>
      <c r="Y44" s="539"/>
      <c r="Z44" s="540"/>
      <c r="AA44" s="538"/>
      <c r="AB44" s="539"/>
      <c r="AC44" s="539"/>
      <c r="AD44" s="539"/>
      <c r="AE44" s="539"/>
      <c r="AF44" s="539"/>
      <c r="AG44" s="540"/>
      <c r="AH44" s="538"/>
      <c r="AI44" s="539"/>
      <c r="AJ44" s="539"/>
      <c r="AK44" s="539"/>
      <c r="AL44" s="539"/>
      <c r="AM44" s="539"/>
      <c r="AN44" s="540"/>
      <c r="AO44" s="438"/>
      <c r="AQ44" s="214">
        <f>COUNTA(F44:AO44)</f>
        <v>2</v>
      </c>
    </row>
    <row r="45" spans="2:43" ht="139.5" x14ac:dyDescent="0.35">
      <c r="B45" s="208"/>
      <c r="C45" s="210"/>
      <c r="D45" s="501" t="s">
        <v>40</v>
      </c>
      <c r="E45" s="511"/>
      <c r="F45" s="449" t="s">
        <v>99</v>
      </c>
      <c r="G45" s="450"/>
      <c r="H45" s="451"/>
      <c r="I45" s="451"/>
      <c r="J45" s="451"/>
      <c r="K45" s="452"/>
      <c r="L45" s="453"/>
      <c r="M45" s="449" t="s">
        <v>105</v>
      </c>
      <c r="N45" s="450"/>
      <c r="O45" s="451"/>
      <c r="P45" s="451"/>
      <c r="Q45" s="451"/>
      <c r="R45" s="452"/>
      <c r="S45" s="453"/>
      <c r="T45" s="391"/>
      <c r="U45" s="397"/>
      <c r="V45" s="207"/>
      <c r="W45" s="207"/>
      <c r="X45" s="207"/>
      <c r="Y45" s="411"/>
      <c r="Z45" s="412"/>
      <c r="AA45" s="391"/>
      <c r="AB45" s="397"/>
      <c r="AC45" s="207"/>
      <c r="AD45" s="207"/>
      <c r="AE45" s="207"/>
      <c r="AF45" s="411"/>
      <c r="AG45" s="412"/>
      <c r="AH45" s="391"/>
      <c r="AI45" s="397"/>
      <c r="AJ45" s="207"/>
      <c r="AK45" s="207"/>
      <c r="AL45" s="207"/>
      <c r="AM45" s="411"/>
      <c r="AN45" s="412"/>
      <c r="AO45" s="436"/>
      <c r="AQ45" s="214">
        <f>COUNTA(F45:AO45)</f>
        <v>2</v>
      </c>
    </row>
    <row r="46" spans="2:43" ht="23.25" x14ac:dyDescent="0.35">
      <c r="B46" s="208"/>
      <c r="C46" s="210"/>
      <c r="D46" s="501" t="s">
        <v>51</v>
      </c>
      <c r="E46" s="511"/>
      <c r="F46" s="392"/>
      <c r="G46" s="193"/>
      <c r="H46" s="194"/>
      <c r="I46" s="194"/>
      <c r="J46" s="194"/>
      <c r="K46" s="328"/>
      <c r="L46" s="329"/>
      <c r="M46" s="392"/>
      <c r="N46" s="193"/>
      <c r="O46" s="194"/>
      <c r="P46" s="194"/>
      <c r="Q46" s="194"/>
      <c r="R46" s="328"/>
      <c r="S46" s="329"/>
      <c r="T46" s="392"/>
      <c r="U46" s="193"/>
      <c r="V46" s="194"/>
      <c r="W46" s="194"/>
      <c r="X46" s="194"/>
      <c r="Y46" s="328"/>
      <c r="Z46" s="329"/>
      <c r="AA46" s="392"/>
      <c r="AB46" s="193"/>
      <c r="AC46" s="194"/>
      <c r="AD46" s="194"/>
      <c r="AE46" s="194"/>
      <c r="AF46" s="328"/>
      <c r="AG46" s="329"/>
      <c r="AH46" s="392"/>
      <c r="AI46" s="193"/>
      <c r="AJ46" s="194"/>
      <c r="AK46" s="194"/>
      <c r="AL46" s="194"/>
      <c r="AM46" s="328"/>
      <c r="AN46" s="329"/>
      <c r="AO46" s="436"/>
      <c r="AQ46" s="214">
        <f>COUNTA(F46:AO46)</f>
        <v>0</v>
      </c>
    </row>
    <row r="47" spans="2:43" ht="23.25" x14ac:dyDescent="0.35">
      <c r="B47" s="268"/>
      <c r="C47" s="269"/>
      <c r="D47" s="512" t="s">
        <v>53</v>
      </c>
      <c r="E47" s="513"/>
      <c r="F47" s="393"/>
      <c r="G47" s="270"/>
      <c r="H47" s="271"/>
      <c r="I47" s="271"/>
      <c r="J47" s="388"/>
      <c r="K47" s="340"/>
      <c r="L47" s="341"/>
      <c r="M47" s="393"/>
      <c r="N47" s="270"/>
      <c r="O47" s="271"/>
      <c r="P47" s="271"/>
      <c r="Q47" s="388"/>
      <c r="R47" s="340"/>
      <c r="S47" s="341"/>
      <c r="T47" s="393"/>
      <c r="U47" s="270"/>
      <c r="V47" s="271"/>
      <c r="W47" s="271"/>
      <c r="X47" s="388"/>
      <c r="Y47" s="340"/>
      <c r="Z47" s="341"/>
      <c r="AA47" s="393"/>
      <c r="AB47" s="270"/>
      <c r="AC47" s="271"/>
      <c r="AD47" s="271"/>
      <c r="AE47" s="388"/>
      <c r="AF47" s="340"/>
      <c r="AG47" s="341"/>
      <c r="AH47" s="393"/>
      <c r="AI47" s="270"/>
      <c r="AJ47" s="271"/>
      <c r="AK47" s="271"/>
      <c r="AL47" s="388"/>
      <c r="AM47" s="340"/>
      <c r="AN47" s="341"/>
      <c r="AO47" s="439"/>
      <c r="AQ47" s="214">
        <f>COUNTA(F47:AO47)</f>
        <v>0</v>
      </c>
    </row>
    <row r="48" spans="2:43" ht="23.25" x14ac:dyDescent="0.35">
      <c r="B48" s="208"/>
      <c r="C48" s="231" t="s">
        <v>73</v>
      </c>
      <c r="D48" s="232"/>
      <c r="E48" s="233"/>
      <c r="F48" s="192"/>
      <c r="G48" s="193"/>
      <c r="H48" s="194"/>
      <c r="I48" s="194"/>
      <c r="J48" s="194"/>
      <c r="K48" s="328"/>
      <c r="L48" s="329"/>
      <c r="M48" s="192"/>
      <c r="N48" s="193"/>
      <c r="O48" s="194"/>
      <c r="P48" s="194"/>
      <c r="Q48" s="194"/>
      <c r="R48" s="328"/>
      <c r="S48" s="329"/>
      <c r="T48" s="192"/>
      <c r="U48" s="193"/>
      <c r="V48" s="194"/>
      <c r="W48" s="194"/>
      <c r="X48" s="194"/>
      <c r="Y48" s="328"/>
      <c r="Z48" s="329"/>
      <c r="AA48" s="192"/>
      <c r="AB48" s="193"/>
      <c r="AC48" s="194"/>
      <c r="AD48" s="194"/>
      <c r="AE48" s="194"/>
      <c r="AF48" s="328"/>
      <c r="AG48" s="329"/>
      <c r="AH48" s="192"/>
      <c r="AI48" s="193"/>
      <c r="AJ48" s="194"/>
      <c r="AK48" s="194"/>
      <c r="AL48" s="194"/>
      <c r="AM48" s="328"/>
      <c r="AN48" s="329"/>
      <c r="AO48" s="436"/>
      <c r="AQ48" s="214" t="s">
        <v>67</v>
      </c>
    </row>
    <row r="49" spans="2:43" ht="23.25" x14ac:dyDescent="0.35">
      <c r="B49" s="208"/>
      <c r="C49" s="210"/>
      <c r="D49" s="501" t="s">
        <v>52</v>
      </c>
      <c r="E49" s="502"/>
      <c r="F49" s="394">
        <v>11011</v>
      </c>
      <c r="G49" s="193"/>
      <c r="H49" s="194"/>
      <c r="I49" s="194"/>
      <c r="J49" s="194"/>
      <c r="K49" s="328"/>
      <c r="L49" s="329"/>
      <c r="M49" s="394">
        <v>11011</v>
      </c>
      <c r="N49" s="193"/>
      <c r="O49" s="194"/>
      <c r="P49" s="194"/>
      <c r="Q49" s="194"/>
      <c r="R49" s="328"/>
      <c r="S49" s="329"/>
      <c r="T49" s="394"/>
      <c r="U49" s="193"/>
      <c r="V49" s="194"/>
      <c r="W49" s="194"/>
      <c r="X49" s="194"/>
      <c r="Y49" s="328"/>
      <c r="Z49" s="329"/>
      <c r="AA49" s="394"/>
      <c r="AB49" s="193"/>
      <c r="AC49" s="194"/>
      <c r="AD49" s="194"/>
      <c r="AE49" s="194"/>
      <c r="AF49" s="328"/>
      <c r="AG49" s="329"/>
      <c r="AH49" s="394"/>
      <c r="AI49" s="193"/>
      <c r="AJ49" s="194"/>
      <c r="AK49" s="194"/>
      <c r="AL49" s="194"/>
      <c r="AM49" s="328"/>
      <c r="AN49" s="329"/>
      <c r="AO49" s="430"/>
      <c r="AQ49" s="214">
        <f>COUNTA(F49:AO49)</f>
        <v>2</v>
      </c>
    </row>
    <row r="50" spans="2:43" ht="23.25" x14ac:dyDescent="0.35">
      <c r="B50" s="208"/>
      <c r="C50" s="210"/>
      <c r="D50" s="501" t="s">
        <v>15</v>
      </c>
      <c r="E50" s="502"/>
      <c r="F50" s="395">
        <v>75</v>
      </c>
      <c r="G50" s="195"/>
      <c r="H50" s="196"/>
      <c r="I50" s="196"/>
      <c r="J50" s="196"/>
      <c r="K50" s="332"/>
      <c r="L50" s="333"/>
      <c r="M50" s="395">
        <v>75</v>
      </c>
      <c r="N50" s="195"/>
      <c r="O50" s="196"/>
      <c r="P50" s="196"/>
      <c r="Q50" s="196"/>
      <c r="R50" s="332"/>
      <c r="S50" s="333"/>
      <c r="T50" s="395"/>
      <c r="U50" s="195"/>
      <c r="V50" s="196"/>
      <c r="W50" s="196"/>
      <c r="X50" s="196"/>
      <c r="Y50" s="332"/>
      <c r="Z50" s="333"/>
      <c r="AA50" s="395"/>
      <c r="AB50" s="195"/>
      <c r="AC50" s="196"/>
      <c r="AD50" s="196"/>
      <c r="AE50" s="196"/>
      <c r="AF50" s="332"/>
      <c r="AG50" s="333"/>
      <c r="AH50" s="395"/>
      <c r="AI50" s="195"/>
      <c r="AJ50" s="196"/>
      <c r="AK50" s="196"/>
      <c r="AL50" s="196"/>
      <c r="AM50" s="332"/>
      <c r="AN50" s="333"/>
      <c r="AO50" s="430"/>
      <c r="AQ50" s="214">
        <f>COUNTA(F50:AO50)</f>
        <v>2</v>
      </c>
    </row>
    <row r="51" spans="2:43" ht="24" thickBot="1" x14ac:dyDescent="0.4">
      <c r="B51" s="258"/>
      <c r="C51" s="265"/>
      <c r="D51" s="499" t="s">
        <v>36</v>
      </c>
      <c r="E51" s="500"/>
      <c r="F51" s="396">
        <f>F49/F50</f>
        <v>146.81333333333333</v>
      </c>
      <c r="G51" s="266"/>
      <c r="H51" s="267"/>
      <c r="I51" s="267"/>
      <c r="J51" s="267"/>
      <c r="K51" s="334"/>
      <c r="L51" s="335"/>
      <c r="M51" s="396">
        <f>M49/M50</f>
        <v>146.81333333333333</v>
      </c>
      <c r="N51" s="266"/>
      <c r="O51" s="267"/>
      <c r="P51" s="267"/>
      <c r="Q51" s="267"/>
      <c r="R51" s="334"/>
      <c r="S51" s="335"/>
      <c r="T51" s="396"/>
      <c r="U51" s="266"/>
      <c r="V51" s="267"/>
      <c r="W51" s="267"/>
      <c r="X51" s="267"/>
      <c r="Y51" s="334"/>
      <c r="Z51" s="335"/>
      <c r="AA51" s="396"/>
      <c r="AB51" s="266"/>
      <c r="AC51" s="267"/>
      <c r="AD51" s="267"/>
      <c r="AE51" s="267"/>
      <c r="AF51" s="334"/>
      <c r="AG51" s="335"/>
      <c r="AH51" s="396"/>
      <c r="AI51" s="266"/>
      <c r="AJ51" s="267"/>
      <c r="AK51" s="267"/>
      <c r="AL51" s="267"/>
      <c r="AM51" s="334"/>
      <c r="AN51" s="335"/>
      <c r="AO51" s="431"/>
      <c r="AQ51" s="214">
        <f>COUNTA(F51:AO51)</f>
        <v>2</v>
      </c>
    </row>
    <row r="52" spans="2:43" ht="24" thickTop="1" x14ac:dyDescent="0.35">
      <c r="B52" s="208"/>
      <c r="C52" s="231" t="s">
        <v>37</v>
      </c>
      <c r="D52" s="232"/>
      <c r="E52" s="233"/>
      <c r="F52" s="410" t="s">
        <v>78</v>
      </c>
      <c r="G52" s="193"/>
      <c r="H52" s="407" t="s">
        <v>79</v>
      </c>
      <c r="I52" s="194"/>
      <c r="J52" s="408"/>
      <c r="K52" s="377" t="s">
        <v>74</v>
      </c>
      <c r="L52" s="376" t="s">
        <v>75</v>
      </c>
      <c r="M52" s="410" t="s">
        <v>78</v>
      </c>
      <c r="N52" s="193"/>
      <c r="O52" s="407" t="s">
        <v>79</v>
      </c>
      <c r="P52" s="194"/>
      <c r="Q52" s="408"/>
      <c r="R52" s="377" t="s">
        <v>74</v>
      </c>
      <c r="S52" s="376" t="s">
        <v>75</v>
      </c>
      <c r="T52" s="410" t="s">
        <v>78</v>
      </c>
      <c r="U52" s="193"/>
      <c r="V52" s="407" t="s">
        <v>79</v>
      </c>
      <c r="W52" s="194"/>
      <c r="X52" s="408"/>
      <c r="Y52" s="377" t="s">
        <v>74</v>
      </c>
      <c r="Z52" s="376" t="s">
        <v>75</v>
      </c>
      <c r="AA52" s="410" t="s">
        <v>78</v>
      </c>
      <c r="AB52" s="193"/>
      <c r="AC52" s="407" t="s">
        <v>79</v>
      </c>
      <c r="AD52" s="194"/>
      <c r="AE52" s="408"/>
      <c r="AF52" s="377" t="s">
        <v>74</v>
      </c>
      <c r="AG52" s="376" t="s">
        <v>75</v>
      </c>
      <c r="AH52" s="410" t="s">
        <v>78</v>
      </c>
      <c r="AI52" s="193"/>
      <c r="AJ52" s="407" t="s">
        <v>79</v>
      </c>
      <c r="AK52" s="194"/>
      <c r="AL52" s="408"/>
      <c r="AM52" s="377" t="s">
        <v>74</v>
      </c>
      <c r="AN52" s="376" t="s">
        <v>75</v>
      </c>
      <c r="AO52" s="436"/>
      <c r="AQ52" s="214" t="s">
        <v>67</v>
      </c>
    </row>
    <row r="53" spans="2:43" ht="23.25" x14ac:dyDescent="0.35">
      <c r="B53" s="208"/>
      <c r="C53" s="191"/>
      <c r="D53" s="505" t="s">
        <v>14</v>
      </c>
      <c r="E53" s="506"/>
      <c r="F53" s="392"/>
      <c r="G53" s="193"/>
      <c r="H53" s="207"/>
      <c r="I53" s="207"/>
      <c r="J53" s="390"/>
      <c r="K53" s="402"/>
      <c r="L53" s="428"/>
      <c r="M53" s="392"/>
      <c r="N53" s="193"/>
      <c r="O53" s="207"/>
      <c r="P53" s="207"/>
      <c r="Q53" s="390"/>
      <c r="R53" s="402"/>
      <c r="S53" s="428"/>
      <c r="T53" s="392"/>
      <c r="U53" s="193"/>
      <c r="V53" s="207"/>
      <c r="W53" s="207"/>
      <c r="X53" s="390"/>
      <c r="Y53" s="402"/>
      <c r="Z53" s="428"/>
      <c r="AA53" s="392"/>
      <c r="AB53" s="193"/>
      <c r="AC53" s="207"/>
      <c r="AD53" s="207"/>
      <c r="AE53" s="390"/>
      <c r="AF53" s="402"/>
      <c r="AG53" s="428"/>
      <c r="AH53" s="392"/>
      <c r="AI53" s="193"/>
      <c r="AJ53" s="207"/>
      <c r="AK53" s="207"/>
      <c r="AL53" s="390"/>
      <c r="AM53" s="402"/>
      <c r="AN53" s="428"/>
      <c r="AO53" s="430"/>
      <c r="AQ53" s="214">
        <f t="shared" ref="AQ53:AQ57" si="12">COUNTA(F53:AO53)</f>
        <v>0</v>
      </c>
    </row>
    <row r="54" spans="2:43" ht="23.25" x14ac:dyDescent="0.35">
      <c r="B54" s="208"/>
      <c r="C54" s="210"/>
      <c r="D54" s="501" t="s">
        <v>42</v>
      </c>
      <c r="E54" s="502"/>
      <c r="F54" s="392">
        <v>2500000</v>
      </c>
      <c r="G54" s="193"/>
      <c r="H54" s="442">
        <f>F54/11300</f>
        <v>221.23893805309734</v>
      </c>
      <c r="I54" s="207" t="s">
        <v>89</v>
      </c>
      <c r="J54" s="424">
        <f>F54/(L54-K54+1)</f>
        <v>625000</v>
      </c>
      <c r="K54" s="398">
        <v>2022</v>
      </c>
      <c r="L54" s="399">
        <v>2025</v>
      </c>
      <c r="M54" s="392">
        <f>15983175*1.2</f>
        <v>19179810</v>
      </c>
      <c r="N54" s="193"/>
      <c r="O54" s="443">
        <f>M54/M49</f>
        <v>1741.8772136953955</v>
      </c>
      <c r="P54" s="207" t="s">
        <v>89</v>
      </c>
      <c r="Q54" s="424">
        <f>M54/(S54-R54+1)</f>
        <v>3196635</v>
      </c>
      <c r="R54" s="398">
        <v>2022</v>
      </c>
      <c r="S54" s="399">
        <v>2027</v>
      </c>
      <c r="T54" s="392"/>
      <c r="U54" s="193"/>
      <c r="V54" s="207"/>
      <c r="W54" s="207"/>
      <c r="X54" s="424">
        <f>T54/(Z54-Y54+1)</f>
        <v>0</v>
      </c>
      <c r="Y54" s="398"/>
      <c r="Z54" s="399"/>
      <c r="AA54" s="392"/>
      <c r="AB54" s="193"/>
      <c r="AC54" s="207"/>
      <c r="AD54" s="207"/>
      <c r="AE54" s="424">
        <f>AA54/(AG54-AF54+1)</f>
        <v>0</v>
      </c>
      <c r="AF54" s="398"/>
      <c r="AG54" s="399"/>
      <c r="AH54" s="392"/>
      <c r="AI54" s="193"/>
      <c r="AJ54" s="207"/>
      <c r="AK54" s="207"/>
      <c r="AL54" s="424">
        <f>AH54/(AN54-AM54+1)</f>
        <v>0</v>
      </c>
      <c r="AM54" s="398"/>
      <c r="AN54" s="399"/>
      <c r="AO54" s="430"/>
      <c r="AQ54" s="214">
        <f>COUNTA(F54:AO54)-5</f>
        <v>10</v>
      </c>
    </row>
    <row r="55" spans="2:43" ht="23.25" x14ac:dyDescent="0.35">
      <c r="B55" s="208"/>
      <c r="C55" s="191"/>
      <c r="D55" s="505" t="s">
        <v>20</v>
      </c>
      <c r="E55" s="506"/>
      <c r="F55" s="392">
        <v>0</v>
      </c>
      <c r="G55" s="193"/>
      <c r="H55" s="207"/>
      <c r="I55" s="207"/>
      <c r="J55" s="390"/>
      <c r="K55" s="398"/>
      <c r="L55" s="385"/>
      <c r="M55" s="392"/>
      <c r="N55" s="193"/>
      <c r="O55" s="207"/>
      <c r="P55" s="207"/>
      <c r="Q55" s="390"/>
      <c r="R55" s="398"/>
      <c r="S55" s="385"/>
      <c r="T55" s="392"/>
      <c r="U55" s="193"/>
      <c r="V55" s="207"/>
      <c r="W55" s="207"/>
      <c r="X55" s="390"/>
      <c r="Y55" s="398"/>
      <c r="Z55" s="385"/>
      <c r="AA55" s="392"/>
      <c r="AB55" s="193"/>
      <c r="AC55" s="207"/>
      <c r="AD55" s="207"/>
      <c r="AE55" s="390"/>
      <c r="AF55" s="398"/>
      <c r="AG55" s="385"/>
      <c r="AH55" s="392"/>
      <c r="AI55" s="193"/>
      <c r="AJ55" s="207"/>
      <c r="AK55" s="207"/>
      <c r="AL55" s="390"/>
      <c r="AM55" s="398"/>
      <c r="AN55" s="385"/>
      <c r="AO55" s="430"/>
      <c r="AQ55" s="214">
        <f t="shared" si="12"/>
        <v>1</v>
      </c>
    </row>
    <row r="56" spans="2:43" ht="23.25" x14ac:dyDescent="0.35">
      <c r="B56" s="208"/>
      <c r="C56" s="191"/>
      <c r="D56" s="505" t="s">
        <v>43</v>
      </c>
      <c r="E56" s="506"/>
      <c r="F56" s="392">
        <v>0</v>
      </c>
      <c r="G56" s="193"/>
      <c r="H56" s="207"/>
      <c r="I56" s="207"/>
      <c r="J56" s="390"/>
      <c r="K56" s="398"/>
      <c r="L56" s="385"/>
      <c r="M56" s="392"/>
      <c r="N56" s="193"/>
      <c r="O56" s="207"/>
      <c r="P56" s="207"/>
      <c r="Q56" s="390"/>
      <c r="R56" s="398"/>
      <c r="S56" s="385"/>
      <c r="T56" s="392"/>
      <c r="U56" s="193"/>
      <c r="V56" s="207"/>
      <c r="W56" s="207"/>
      <c r="X56" s="390"/>
      <c r="Y56" s="398"/>
      <c r="Z56" s="385"/>
      <c r="AA56" s="392"/>
      <c r="AB56" s="193"/>
      <c r="AC56" s="207"/>
      <c r="AD56" s="207"/>
      <c r="AE56" s="390"/>
      <c r="AF56" s="398"/>
      <c r="AG56" s="385"/>
      <c r="AH56" s="392"/>
      <c r="AI56" s="193"/>
      <c r="AJ56" s="207"/>
      <c r="AK56" s="207"/>
      <c r="AL56" s="390"/>
      <c r="AM56" s="398"/>
      <c r="AN56" s="385"/>
      <c r="AO56" s="430"/>
      <c r="AQ56" s="214">
        <f t="shared" si="12"/>
        <v>1</v>
      </c>
    </row>
    <row r="57" spans="2:43" ht="23.25" x14ac:dyDescent="0.35">
      <c r="B57" s="208"/>
      <c r="C57" s="210"/>
      <c r="D57" s="501" t="s">
        <v>22</v>
      </c>
      <c r="E57" s="502"/>
      <c r="F57" s="392"/>
      <c r="G57" s="193"/>
      <c r="H57" s="207"/>
      <c r="I57" s="207"/>
      <c r="J57" s="390"/>
      <c r="K57" s="398"/>
      <c r="L57" s="385"/>
      <c r="M57" s="392">
        <f>O57*3471</f>
        <v>66643.199999999997</v>
      </c>
      <c r="N57" s="193"/>
      <c r="O57" s="448">
        <f>16*1.2</f>
        <v>19.2</v>
      </c>
      <c r="P57" s="207" t="s">
        <v>104</v>
      </c>
      <c r="Q57" s="390"/>
      <c r="R57" s="398">
        <v>2027</v>
      </c>
      <c r="S57" s="385"/>
      <c r="T57" s="392"/>
      <c r="U57" s="193"/>
      <c r="V57" s="207"/>
      <c r="W57" s="207"/>
      <c r="X57" s="390"/>
      <c r="Y57" s="398"/>
      <c r="Z57" s="385"/>
      <c r="AA57" s="392"/>
      <c r="AB57" s="193"/>
      <c r="AC57" s="207"/>
      <c r="AD57" s="207"/>
      <c r="AE57" s="390"/>
      <c r="AF57" s="398"/>
      <c r="AG57" s="385"/>
      <c r="AH57" s="392"/>
      <c r="AI57" s="193"/>
      <c r="AJ57" s="207"/>
      <c r="AK57" s="207"/>
      <c r="AL57" s="390"/>
      <c r="AM57" s="398"/>
      <c r="AN57" s="385"/>
      <c r="AO57" s="430"/>
      <c r="AQ57" s="214">
        <f t="shared" si="12"/>
        <v>4</v>
      </c>
    </row>
    <row r="58" spans="2:43" ht="23.25" x14ac:dyDescent="0.35">
      <c r="B58" s="268"/>
      <c r="C58" s="272"/>
      <c r="D58" s="507" t="s">
        <v>21</v>
      </c>
      <c r="E58" s="508"/>
      <c r="F58" s="278"/>
      <c r="G58" s="270"/>
      <c r="H58" s="277"/>
      <c r="I58" s="277"/>
      <c r="J58" s="425">
        <f>F58/(L58-K58+1)</f>
        <v>0</v>
      </c>
      <c r="K58" s="400"/>
      <c r="L58" s="401"/>
      <c r="M58" s="278"/>
      <c r="N58" s="270"/>
      <c r="O58" s="277"/>
      <c r="P58" s="277"/>
      <c r="Q58" s="425">
        <f>M58/(S58-R58+1)</f>
        <v>0</v>
      </c>
      <c r="R58" s="400"/>
      <c r="S58" s="401"/>
      <c r="T58" s="278"/>
      <c r="U58" s="270"/>
      <c r="V58" s="277"/>
      <c r="W58" s="277"/>
      <c r="X58" s="425">
        <f>T58/(Z58-Y58+1)</f>
        <v>0</v>
      </c>
      <c r="Y58" s="400"/>
      <c r="Z58" s="401"/>
      <c r="AA58" s="278"/>
      <c r="AB58" s="270"/>
      <c r="AC58" s="277"/>
      <c r="AD58" s="277"/>
      <c r="AE58" s="425">
        <f>AA58/(AG58-AF58+1)</f>
        <v>0</v>
      </c>
      <c r="AF58" s="400"/>
      <c r="AG58" s="401"/>
      <c r="AH58" s="278"/>
      <c r="AI58" s="270"/>
      <c r="AJ58" s="277"/>
      <c r="AK58" s="277"/>
      <c r="AL58" s="425">
        <f>AH58/(AN58-AM58+1)</f>
        <v>0</v>
      </c>
      <c r="AM58" s="400"/>
      <c r="AN58" s="401"/>
      <c r="AO58" s="434"/>
      <c r="AQ58" s="214">
        <f>COUNTA(F58:AO58)-5</f>
        <v>0</v>
      </c>
    </row>
    <row r="59" spans="2:43" ht="23.25" x14ac:dyDescent="0.35">
      <c r="B59" s="208"/>
      <c r="C59" s="231" t="s">
        <v>84</v>
      </c>
      <c r="D59" s="232"/>
      <c r="E59" s="233"/>
      <c r="F59" s="410"/>
      <c r="G59" s="193"/>
      <c r="H59" s="407"/>
      <c r="I59" s="194"/>
      <c r="J59" s="409"/>
      <c r="K59" s="384"/>
      <c r="L59" s="385"/>
      <c r="M59" s="192"/>
      <c r="N59" s="193"/>
      <c r="O59" s="194"/>
      <c r="P59" s="194"/>
      <c r="Q59" s="409"/>
      <c r="R59" s="384"/>
      <c r="S59" s="385"/>
      <c r="T59" s="192"/>
      <c r="U59" s="193"/>
      <c r="V59" s="194"/>
      <c r="W59" s="194"/>
      <c r="X59" s="409"/>
      <c r="Y59" s="384"/>
      <c r="Z59" s="385"/>
      <c r="AA59" s="192"/>
      <c r="AB59" s="193"/>
      <c r="AC59" s="194"/>
      <c r="AD59" s="194"/>
      <c r="AE59" s="409"/>
      <c r="AF59" s="384"/>
      <c r="AG59" s="385"/>
      <c r="AH59" s="192"/>
      <c r="AI59" s="193"/>
      <c r="AJ59" s="194"/>
      <c r="AK59" s="194"/>
      <c r="AL59" s="409"/>
      <c r="AM59" s="384"/>
      <c r="AN59" s="385"/>
      <c r="AO59" s="436"/>
      <c r="AQ59" s="214" t="s">
        <v>67</v>
      </c>
    </row>
    <row r="60" spans="2:43" ht="23.25" x14ac:dyDescent="0.35">
      <c r="B60" s="268"/>
      <c r="C60" s="272"/>
      <c r="D60" s="507" t="s">
        <v>85</v>
      </c>
      <c r="E60" s="508"/>
      <c r="F60" s="278">
        <v>0</v>
      </c>
      <c r="G60" s="270"/>
      <c r="H60" s="277"/>
      <c r="I60" s="277"/>
      <c r="J60" s="426"/>
      <c r="K60" s="400"/>
      <c r="L60" s="401"/>
      <c r="M60" s="278"/>
      <c r="N60" s="270"/>
      <c r="O60" s="277"/>
      <c r="P60" s="277"/>
      <c r="Q60" s="426"/>
      <c r="R60" s="400"/>
      <c r="S60" s="401"/>
      <c r="T60" s="278"/>
      <c r="U60" s="270"/>
      <c r="V60" s="277"/>
      <c r="W60" s="277"/>
      <c r="X60" s="426"/>
      <c r="Y60" s="400"/>
      <c r="Z60" s="401"/>
      <c r="AA60" s="278"/>
      <c r="AB60" s="270"/>
      <c r="AC60" s="277"/>
      <c r="AD60" s="277"/>
      <c r="AE60" s="426"/>
      <c r="AF60" s="400"/>
      <c r="AG60" s="401"/>
      <c r="AH60" s="278"/>
      <c r="AI60" s="270"/>
      <c r="AJ60" s="277"/>
      <c r="AK60" s="277"/>
      <c r="AL60" s="426"/>
      <c r="AM60" s="400"/>
      <c r="AN60" s="401"/>
      <c r="AO60" s="434"/>
      <c r="AQ60" s="214">
        <f>COUNTA(F60:AO60)</f>
        <v>1</v>
      </c>
    </row>
    <row r="61" spans="2:43" ht="23.25" x14ac:dyDescent="0.35">
      <c r="B61" s="208"/>
      <c r="C61" s="231" t="s">
        <v>39</v>
      </c>
      <c r="D61" s="232"/>
      <c r="E61" s="233"/>
      <c r="F61" s="410"/>
      <c r="G61" s="193"/>
      <c r="H61" s="407"/>
      <c r="I61" s="194"/>
      <c r="J61" s="409"/>
      <c r="K61" s="384"/>
      <c r="L61" s="385"/>
      <c r="M61" s="192"/>
      <c r="N61" s="193"/>
      <c r="O61" s="194"/>
      <c r="P61" s="194"/>
      <c r="Q61" s="409"/>
      <c r="R61" s="384"/>
      <c r="S61" s="385"/>
      <c r="T61" s="192"/>
      <c r="U61" s="193"/>
      <c r="V61" s="194"/>
      <c r="W61" s="194"/>
      <c r="X61" s="409"/>
      <c r="Y61" s="384"/>
      <c r="Z61" s="385"/>
      <c r="AA61" s="192"/>
      <c r="AB61" s="193"/>
      <c r="AC61" s="194"/>
      <c r="AD61" s="194"/>
      <c r="AE61" s="409"/>
      <c r="AF61" s="384"/>
      <c r="AG61" s="385"/>
      <c r="AH61" s="192"/>
      <c r="AI61" s="193"/>
      <c r="AJ61" s="194"/>
      <c r="AK61" s="194"/>
      <c r="AL61" s="409"/>
      <c r="AM61" s="384"/>
      <c r="AN61" s="385"/>
      <c r="AO61" s="436"/>
      <c r="AQ61" s="214" t="s">
        <v>67</v>
      </c>
    </row>
    <row r="62" spans="2:43" ht="23.25" x14ac:dyDescent="0.35">
      <c r="B62" s="208"/>
      <c r="C62" s="191"/>
      <c r="D62" s="505" t="s">
        <v>46</v>
      </c>
      <c r="E62" s="506"/>
      <c r="F62" s="403"/>
      <c r="G62" s="193"/>
      <c r="H62" s="207"/>
      <c r="I62" s="207"/>
      <c r="J62" s="409"/>
      <c r="K62" s="398"/>
      <c r="L62" s="399"/>
      <c r="M62" s="403"/>
      <c r="N62" s="193"/>
      <c r="O62" s="445">
        <f>M62/M49</f>
        <v>0</v>
      </c>
      <c r="P62" s="207"/>
      <c r="Q62" s="409"/>
      <c r="R62" s="398"/>
      <c r="S62" s="399"/>
      <c r="T62" s="403"/>
      <c r="U62" s="193"/>
      <c r="V62" s="207"/>
      <c r="W62" s="207"/>
      <c r="X62" s="409"/>
      <c r="Y62" s="398"/>
      <c r="Z62" s="399"/>
      <c r="AA62" s="403"/>
      <c r="AB62" s="193"/>
      <c r="AC62" s="207"/>
      <c r="AD62" s="207"/>
      <c r="AE62" s="409"/>
      <c r="AF62" s="398"/>
      <c r="AG62" s="399"/>
      <c r="AH62" s="403"/>
      <c r="AI62" s="193"/>
      <c r="AJ62" s="207"/>
      <c r="AK62" s="207"/>
      <c r="AL62" s="409"/>
      <c r="AM62" s="398"/>
      <c r="AN62" s="399"/>
      <c r="AO62" s="430"/>
      <c r="AQ62" s="214">
        <f t="shared" ref="AQ62:AQ67" si="13">COUNTA(F62:AO62)</f>
        <v>1</v>
      </c>
    </row>
    <row r="63" spans="2:43" ht="23.25" x14ac:dyDescent="0.35">
      <c r="B63" s="208"/>
      <c r="C63" s="191"/>
      <c r="D63" s="505" t="s">
        <v>47</v>
      </c>
      <c r="E63" s="506"/>
      <c r="F63" s="403">
        <v>0</v>
      </c>
      <c r="G63" s="193"/>
      <c r="H63" s="207"/>
      <c r="I63" s="207"/>
      <c r="J63" s="409"/>
      <c r="K63" s="398"/>
      <c r="L63" s="399"/>
      <c r="M63" s="403"/>
      <c r="N63" s="193"/>
      <c r="O63" s="207"/>
      <c r="P63" s="207"/>
      <c r="Q63" s="409"/>
      <c r="R63" s="398"/>
      <c r="S63" s="399"/>
      <c r="T63" s="403"/>
      <c r="U63" s="193"/>
      <c r="V63" s="207"/>
      <c r="W63" s="207"/>
      <c r="X63" s="409"/>
      <c r="Y63" s="398"/>
      <c r="Z63" s="399"/>
      <c r="AA63" s="403"/>
      <c r="AB63" s="193"/>
      <c r="AC63" s="207"/>
      <c r="AD63" s="207"/>
      <c r="AE63" s="409"/>
      <c r="AF63" s="398"/>
      <c r="AG63" s="399"/>
      <c r="AH63" s="403"/>
      <c r="AI63" s="193"/>
      <c r="AJ63" s="207"/>
      <c r="AK63" s="207"/>
      <c r="AL63" s="409"/>
      <c r="AM63" s="398"/>
      <c r="AN63" s="399"/>
      <c r="AO63" s="430"/>
      <c r="AQ63" s="214">
        <f t="shared" si="13"/>
        <v>1</v>
      </c>
    </row>
    <row r="64" spans="2:43" ht="23.25" x14ac:dyDescent="0.35">
      <c r="B64" s="208"/>
      <c r="C64" s="210"/>
      <c r="D64" s="501" t="s">
        <v>48</v>
      </c>
      <c r="E64" s="502"/>
      <c r="F64" s="403">
        <f>H64*F49</f>
        <v>880880</v>
      </c>
      <c r="G64" s="193"/>
      <c r="H64" s="443">
        <v>80</v>
      </c>
      <c r="I64" s="207" t="s">
        <v>88</v>
      </c>
      <c r="J64" s="409"/>
      <c r="K64" s="398">
        <v>2022</v>
      </c>
      <c r="L64" s="399">
        <v>2045</v>
      </c>
      <c r="M64" s="403">
        <f>M49*O64</f>
        <v>825825</v>
      </c>
      <c r="N64" s="193"/>
      <c r="O64" s="444">
        <v>75</v>
      </c>
      <c r="P64" s="207" t="s">
        <v>88</v>
      </c>
      <c r="Q64" s="409"/>
      <c r="R64" s="398">
        <v>2027</v>
      </c>
      <c r="S64" s="399">
        <v>2045</v>
      </c>
      <c r="T64" s="403"/>
      <c r="U64" s="193"/>
      <c r="V64" s="207"/>
      <c r="W64" s="207"/>
      <c r="X64" s="409"/>
      <c r="Y64" s="398"/>
      <c r="Z64" s="399"/>
      <c r="AA64" s="403"/>
      <c r="AB64" s="193"/>
      <c r="AC64" s="207"/>
      <c r="AD64" s="207"/>
      <c r="AE64" s="409"/>
      <c r="AF64" s="398"/>
      <c r="AG64" s="399"/>
      <c r="AH64" s="403"/>
      <c r="AI64" s="193"/>
      <c r="AJ64" s="207"/>
      <c r="AK64" s="207"/>
      <c r="AL64" s="409"/>
      <c r="AM64" s="398"/>
      <c r="AN64" s="399"/>
      <c r="AO64" s="430"/>
      <c r="AQ64" s="214">
        <f t="shared" si="13"/>
        <v>10</v>
      </c>
    </row>
    <row r="65" spans="2:43" ht="23.25" x14ac:dyDescent="0.35">
      <c r="B65" s="208"/>
      <c r="C65" s="191"/>
      <c r="D65" s="505" t="s">
        <v>49</v>
      </c>
      <c r="E65" s="506"/>
      <c r="F65" s="403"/>
      <c r="G65" s="193"/>
      <c r="H65" s="207"/>
      <c r="I65" s="207"/>
      <c r="J65" s="409"/>
      <c r="K65" s="398"/>
      <c r="L65" s="399"/>
      <c r="M65" s="403"/>
      <c r="N65" s="193"/>
      <c r="O65" s="207"/>
      <c r="P65" s="207"/>
      <c r="Q65" s="409"/>
      <c r="R65" s="398"/>
      <c r="S65" s="399"/>
      <c r="T65" s="403"/>
      <c r="U65" s="193"/>
      <c r="V65" s="207"/>
      <c r="W65" s="207"/>
      <c r="X65" s="409"/>
      <c r="Y65" s="398"/>
      <c r="Z65" s="399"/>
      <c r="AA65" s="403"/>
      <c r="AB65" s="193"/>
      <c r="AC65" s="207"/>
      <c r="AD65" s="207"/>
      <c r="AE65" s="409"/>
      <c r="AF65" s="398"/>
      <c r="AG65" s="399"/>
      <c r="AH65" s="403"/>
      <c r="AI65" s="193"/>
      <c r="AJ65" s="207"/>
      <c r="AK65" s="207"/>
      <c r="AL65" s="409"/>
      <c r="AM65" s="398"/>
      <c r="AN65" s="399"/>
      <c r="AO65" s="430"/>
      <c r="AQ65" s="214">
        <f t="shared" si="13"/>
        <v>0</v>
      </c>
    </row>
    <row r="66" spans="2:43" ht="23.25" x14ac:dyDescent="0.35">
      <c r="B66" s="208"/>
      <c r="C66" s="191"/>
      <c r="D66" s="505" t="s">
        <v>31</v>
      </c>
      <c r="E66" s="506"/>
      <c r="F66" s="403">
        <v>0</v>
      </c>
      <c r="G66" s="193"/>
      <c r="H66" s="207"/>
      <c r="I66" s="207"/>
      <c r="J66" s="409"/>
      <c r="K66" s="398"/>
      <c r="L66" s="399"/>
      <c r="M66" s="403"/>
      <c r="N66" s="193"/>
      <c r="O66" s="207"/>
      <c r="P66" s="207"/>
      <c r="Q66" s="409"/>
      <c r="R66" s="398"/>
      <c r="S66" s="399"/>
      <c r="T66" s="403"/>
      <c r="U66" s="193"/>
      <c r="V66" s="207"/>
      <c r="W66" s="207"/>
      <c r="X66" s="409"/>
      <c r="Y66" s="398"/>
      <c r="Z66" s="399"/>
      <c r="AA66" s="403"/>
      <c r="AB66" s="193"/>
      <c r="AC66" s="207"/>
      <c r="AD66" s="207"/>
      <c r="AE66" s="409"/>
      <c r="AF66" s="398"/>
      <c r="AG66" s="399"/>
      <c r="AH66" s="403"/>
      <c r="AI66" s="193"/>
      <c r="AJ66" s="207"/>
      <c r="AK66" s="207"/>
      <c r="AL66" s="409"/>
      <c r="AM66" s="398"/>
      <c r="AN66" s="399"/>
      <c r="AO66" s="430"/>
      <c r="AQ66" s="214">
        <f t="shared" si="13"/>
        <v>1</v>
      </c>
    </row>
    <row r="67" spans="2:43" ht="24" thickBot="1" x14ac:dyDescent="0.4">
      <c r="B67" s="258"/>
      <c r="C67" s="265"/>
      <c r="D67" s="499" t="s">
        <v>41</v>
      </c>
      <c r="E67" s="500"/>
      <c r="F67" s="413">
        <v>100000</v>
      </c>
      <c r="G67" s="260"/>
      <c r="H67" s="447">
        <f>F67/F49</f>
        <v>9.0818272636454456</v>
      </c>
      <c r="I67" s="414" t="s">
        <v>88</v>
      </c>
      <c r="J67" s="427"/>
      <c r="K67" s="415">
        <v>2022</v>
      </c>
      <c r="L67" s="416">
        <v>2045</v>
      </c>
      <c r="M67" s="413">
        <f>100000</f>
        <v>100000</v>
      </c>
      <c r="N67" s="260"/>
      <c r="O67" s="446">
        <f>M67/M49</f>
        <v>9.0818272636454456</v>
      </c>
      <c r="P67" s="414" t="s">
        <v>88</v>
      </c>
      <c r="Q67" s="427"/>
      <c r="R67" s="415">
        <v>2027</v>
      </c>
      <c r="S67" s="416">
        <v>2045</v>
      </c>
      <c r="T67" s="413"/>
      <c r="U67" s="260"/>
      <c r="V67" s="414"/>
      <c r="W67" s="414"/>
      <c r="X67" s="427"/>
      <c r="Y67" s="415"/>
      <c r="Z67" s="416"/>
      <c r="AA67" s="413"/>
      <c r="AB67" s="260"/>
      <c r="AC67" s="414"/>
      <c r="AD67" s="414"/>
      <c r="AE67" s="427"/>
      <c r="AF67" s="415"/>
      <c r="AG67" s="416"/>
      <c r="AH67" s="413"/>
      <c r="AI67" s="260"/>
      <c r="AJ67" s="414"/>
      <c r="AK67" s="414"/>
      <c r="AL67" s="427"/>
      <c r="AM67" s="415"/>
      <c r="AN67" s="416"/>
      <c r="AO67" s="431"/>
      <c r="AQ67" s="214">
        <f t="shared" si="13"/>
        <v>10</v>
      </c>
    </row>
    <row r="68" spans="2:43" ht="24" thickTop="1" x14ac:dyDescent="0.35">
      <c r="B68" s="208"/>
      <c r="C68" s="231" t="s">
        <v>86</v>
      </c>
      <c r="D68" s="232"/>
      <c r="E68" s="233"/>
      <c r="F68" s="410"/>
      <c r="G68" s="193"/>
      <c r="H68" s="407"/>
      <c r="I68" s="194"/>
      <c r="J68" s="194"/>
      <c r="K68" s="328"/>
      <c r="L68" s="329"/>
      <c r="M68" s="192"/>
      <c r="N68" s="193"/>
      <c r="O68" s="194"/>
      <c r="P68" s="194"/>
      <c r="Q68" s="194"/>
      <c r="R68" s="328"/>
      <c r="S68" s="329"/>
      <c r="T68" s="192"/>
      <c r="U68" s="193"/>
      <c r="V68" s="194"/>
      <c r="W68" s="194"/>
      <c r="X68" s="194"/>
      <c r="Y68" s="328"/>
      <c r="Z68" s="329"/>
      <c r="AA68" s="192"/>
      <c r="AB68" s="193"/>
      <c r="AC68" s="194"/>
      <c r="AD68" s="194"/>
      <c r="AE68" s="194"/>
      <c r="AF68" s="328"/>
      <c r="AG68" s="329"/>
      <c r="AH68" s="192"/>
      <c r="AI68" s="193"/>
      <c r="AJ68" s="194"/>
      <c r="AK68" s="194"/>
      <c r="AL68" s="194"/>
      <c r="AM68" s="328"/>
      <c r="AN68" s="329"/>
      <c r="AO68" s="436"/>
      <c r="AQ68" s="214" t="s">
        <v>67</v>
      </c>
    </row>
    <row r="69" spans="2:43" ht="23.25" x14ac:dyDescent="0.35">
      <c r="B69" s="208"/>
      <c r="C69" s="210"/>
      <c r="D69" s="501" t="s">
        <v>50</v>
      </c>
      <c r="E69" s="502"/>
      <c r="F69" s="392"/>
      <c r="G69" s="193"/>
      <c r="H69" s="207"/>
      <c r="I69" s="207"/>
      <c r="J69" s="194"/>
      <c r="K69" s="328"/>
      <c r="L69" s="329"/>
      <c r="M69" s="392"/>
      <c r="N69" s="193"/>
      <c r="O69" s="207"/>
      <c r="P69" s="207"/>
      <c r="Q69" s="194"/>
      <c r="R69" s="328"/>
      <c r="S69" s="329"/>
      <c r="T69" s="392"/>
      <c r="U69" s="193"/>
      <c r="V69" s="207"/>
      <c r="W69" s="207"/>
      <c r="X69" s="194"/>
      <c r="Y69" s="328"/>
      <c r="Z69" s="329"/>
      <c r="AA69" s="392"/>
      <c r="AB69" s="193"/>
      <c r="AC69" s="207"/>
      <c r="AD69" s="207"/>
      <c r="AE69" s="194"/>
      <c r="AF69" s="328"/>
      <c r="AG69" s="329"/>
      <c r="AH69" s="392"/>
      <c r="AI69" s="193"/>
      <c r="AJ69" s="207"/>
      <c r="AK69" s="207"/>
      <c r="AL69" s="194"/>
      <c r="AM69" s="328"/>
      <c r="AN69" s="329"/>
      <c r="AO69" s="430"/>
      <c r="AQ69" s="214">
        <f>COUNTA(F69:AO69)</f>
        <v>0</v>
      </c>
    </row>
    <row r="70" spans="2:43" ht="23.25" x14ac:dyDescent="0.35">
      <c r="B70" s="208"/>
      <c r="C70" s="210"/>
      <c r="D70" s="501" t="s">
        <v>44</v>
      </c>
      <c r="E70" s="502"/>
      <c r="F70" s="392"/>
      <c r="G70" s="193"/>
      <c r="H70" s="441"/>
      <c r="I70" s="405"/>
      <c r="J70" s="198"/>
      <c r="K70" s="344"/>
      <c r="L70" s="329"/>
      <c r="M70" s="392">
        <f>M69*40/100</f>
        <v>0</v>
      </c>
      <c r="N70" s="193"/>
      <c r="O70" s="441"/>
      <c r="P70" s="405"/>
      <c r="Q70" s="198"/>
      <c r="R70" s="344"/>
      <c r="S70" s="329"/>
      <c r="T70" s="392"/>
      <c r="U70" s="193"/>
      <c r="V70" s="405"/>
      <c r="W70" s="405"/>
      <c r="X70" s="198"/>
      <c r="Y70" s="344"/>
      <c r="Z70" s="329"/>
      <c r="AA70" s="392"/>
      <c r="AB70" s="193"/>
      <c r="AC70" s="441"/>
      <c r="AD70" s="405"/>
      <c r="AE70" s="198"/>
      <c r="AF70" s="344"/>
      <c r="AG70" s="329"/>
      <c r="AH70" s="392"/>
      <c r="AI70" s="193"/>
      <c r="AJ70" s="405"/>
      <c r="AK70" s="405"/>
      <c r="AL70" s="198"/>
      <c r="AM70" s="344"/>
      <c r="AN70" s="329"/>
      <c r="AO70" s="430"/>
      <c r="AQ70" s="214">
        <f>COUNTA(F70:AO70)</f>
        <v>1</v>
      </c>
    </row>
    <row r="71" spans="2:43" ht="24" thickBot="1" x14ac:dyDescent="0.4">
      <c r="B71" s="209"/>
      <c r="C71" s="241"/>
      <c r="D71" s="503" t="s">
        <v>45</v>
      </c>
      <c r="E71" s="504"/>
      <c r="F71" s="404"/>
      <c r="G71" s="242"/>
      <c r="H71" s="406"/>
      <c r="I71" s="406"/>
      <c r="J71" s="243"/>
      <c r="K71" s="336"/>
      <c r="L71" s="337"/>
      <c r="M71" s="404">
        <f>M69-M70</f>
        <v>0</v>
      </c>
      <c r="N71" s="242"/>
      <c r="O71" s="406"/>
      <c r="P71" s="406"/>
      <c r="Q71" s="243"/>
      <c r="R71" s="336"/>
      <c r="S71" s="337"/>
      <c r="T71" s="404"/>
      <c r="U71" s="242"/>
      <c r="V71" s="406"/>
      <c r="W71" s="406"/>
      <c r="X71" s="243"/>
      <c r="Y71" s="336"/>
      <c r="Z71" s="337"/>
      <c r="AA71" s="404"/>
      <c r="AB71" s="242"/>
      <c r="AC71" s="406"/>
      <c r="AD71" s="406"/>
      <c r="AE71" s="243"/>
      <c r="AF71" s="336"/>
      <c r="AG71" s="337"/>
      <c r="AH71" s="404"/>
      <c r="AI71" s="242"/>
      <c r="AJ71" s="406"/>
      <c r="AK71" s="406"/>
      <c r="AL71" s="243"/>
      <c r="AM71" s="336"/>
      <c r="AN71" s="337"/>
      <c r="AO71" s="437"/>
      <c r="AQ71" s="214">
        <f>COUNTA(F71:AO71)</f>
        <v>1</v>
      </c>
    </row>
    <row r="72" spans="2:43" ht="24" thickBot="1" x14ac:dyDescent="0.4">
      <c r="B72" s="280"/>
      <c r="C72" s="280"/>
      <c r="D72" s="281"/>
      <c r="E72" s="281"/>
      <c r="F72" s="282"/>
      <c r="G72" s="283"/>
      <c r="H72" s="284"/>
      <c r="I72" s="284"/>
      <c r="J72" s="284"/>
      <c r="K72" s="351"/>
      <c r="L72" s="351"/>
      <c r="M72" s="285"/>
      <c r="N72" s="283"/>
      <c r="O72" s="284"/>
      <c r="P72" s="284"/>
      <c r="Q72" s="284"/>
      <c r="R72" s="351"/>
      <c r="S72" s="351"/>
      <c r="T72" s="285"/>
      <c r="U72" s="283"/>
      <c r="V72" s="284"/>
      <c r="W72" s="284"/>
      <c r="X72" s="284"/>
      <c r="Y72" s="351"/>
      <c r="Z72" s="351"/>
      <c r="AA72" s="285"/>
      <c r="AB72" s="283"/>
      <c r="AC72" s="284"/>
      <c r="AD72" s="284"/>
      <c r="AE72" s="284"/>
      <c r="AF72" s="351"/>
      <c r="AG72" s="351"/>
      <c r="AH72" s="285"/>
      <c r="AI72" s="283"/>
      <c r="AJ72" s="284"/>
      <c r="AK72" s="284"/>
      <c r="AL72" s="284"/>
      <c r="AM72" s="351"/>
      <c r="AN72" s="351"/>
      <c r="AO72" s="286"/>
      <c r="AP72" s="129"/>
      <c r="AQ72" s="213" t="s">
        <v>65</v>
      </c>
    </row>
    <row r="73" spans="2:43" ht="23.25" x14ac:dyDescent="0.35">
      <c r="B73" s="244" t="s">
        <v>102</v>
      </c>
      <c r="C73" s="245"/>
      <c r="D73" s="246"/>
      <c r="E73" s="247"/>
      <c r="F73" s="248"/>
      <c r="G73" s="249"/>
      <c r="H73" s="250"/>
      <c r="I73" s="250"/>
      <c r="J73" s="250"/>
      <c r="K73" s="367"/>
      <c r="L73" s="368"/>
      <c r="M73" s="248"/>
      <c r="N73" s="249"/>
      <c r="O73" s="250"/>
      <c r="P73" s="250"/>
      <c r="Q73" s="250"/>
      <c r="R73" s="367"/>
      <c r="S73" s="368"/>
      <c r="T73" s="248"/>
      <c r="U73" s="249"/>
      <c r="V73" s="250"/>
      <c r="W73" s="250"/>
      <c r="X73" s="250"/>
      <c r="Y73" s="367"/>
      <c r="Z73" s="368"/>
      <c r="AA73" s="251"/>
      <c r="AB73" s="249"/>
      <c r="AC73" s="250"/>
      <c r="AD73" s="250"/>
      <c r="AE73" s="250"/>
      <c r="AF73" s="367"/>
      <c r="AG73" s="368"/>
      <c r="AH73" s="248"/>
      <c r="AI73" s="249"/>
      <c r="AJ73" s="250"/>
      <c r="AK73" s="250"/>
      <c r="AL73" s="250"/>
      <c r="AM73" s="367"/>
      <c r="AN73" s="368"/>
      <c r="AO73" s="252"/>
      <c r="AQ73" s="213" t="s">
        <v>66</v>
      </c>
    </row>
    <row r="74" spans="2:43" ht="20.25" customHeight="1" outlineLevel="1" x14ac:dyDescent="0.35">
      <c r="B74" s="253"/>
      <c r="C74" s="254"/>
      <c r="D74" s="509" t="s">
        <v>77</v>
      </c>
      <c r="E74" s="510"/>
      <c r="F74" s="538" t="s">
        <v>90</v>
      </c>
      <c r="G74" s="539"/>
      <c r="H74" s="539"/>
      <c r="I74" s="539"/>
      <c r="J74" s="539"/>
      <c r="K74" s="539"/>
      <c r="L74" s="540"/>
      <c r="M74" s="538"/>
      <c r="N74" s="539"/>
      <c r="O74" s="539"/>
      <c r="P74" s="539"/>
      <c r="Q74" s="539"/>
      <c r="R74" s="539"/>
      <c r="S74" s="540"/>
      <c r="T74" s="538"/>
      <c r="U74" s="539"/>
      <c r="V74" s="539"/>
      <c r="W74" s="539"/>
      <c r="X74" s="539"/>
      <c r="Y74" s="539"/>
      <c r="Z74" s="540"/>
      <c r="AA74" s="538"/>
      <c r="AB74" s="539"/>
      <c r="AC74" s="539"/>
      <c r="AD74" s="539"/>
      <c r="AE74" s="539"/>
      <c r="AF74" s="539"/>
      <c r="AG74" s="540"/>
      <c r="AH74" s="538"/>
      <c r="AI74" s="539"/>
      <c r="AJ74" s="539"/>
      <c r="AK74" s="539"/>
      <c r="AL74" s="539"/>
      <c r="AM74" s="539"/>
      <c r="AN74" s="540"/>
      <c r="AO74" s="438"/>
      <c r="AQ74" s="214">
        <f>COUNTA(F74:AO74)</f>
        <v>1</v>
      </c>
    </row>
    <row r="75" spans="2:43" ht="149.25" customHeight="1" outlineLevel="1" x14ac:dyDescent="0.35">
      <c r="B75" s="208"/>
      <c r="C75" s="210"/>
      <c r="D75" s="501" t="s">
        <v>40</v>
      </c>
      <c r="E75" s="511"/>
      <c r="F75" s="449" t="s">
        <v>103</v>
      </c>
      <c r="G75" s="397"/>
      <c r="H75" s="207"/>
      <c r="I75" s="207"/>
      <c r="J75" s="207"/>
      <c r="K75" s="411"/>
      <c r="L75" s="412"/>
      <c r="M75" s="391"/>
      <c r="N75" s="397"/>
      <c r="O75" s="207"/>
      <c r="P75" s="207"/>
      <c r="Q75" s="207"/>
      <c r="R75" s="411"/>
      <c r="S75" s="412"/>
      <c r="T75" s="391"/>
      <c r="U75" s="397"/>
      <c r="V75" s="207"/>
      <c r="W75" s="207"/>
      <c r="X75" s="207"/>
      <c r="Y75" s="411"/>
      <c r="Z75" s="412"/>
      <c r="AA75" s="391"/>
      <c r="AB75" s="397"/>
      <c r="AC75" s="207"/>
      <c r="AD75" s="207"/>
      <c r="AE75" s="207"/>
      <c r="AF75" s="411"/>
      <c r="AG75" s="412"/>
      <c r="AH75" s="391"/>
      <c r="AI75" s="397"/>
      <c r="AJ75" s="207"/>
      <c r="AK75" s="207"/>
      <c r="AL75" s="207"/>
      <c r="AM75" s="411"/>
      <c r="AN75" s="412"/>
      <c r="AO75" s="436"/>
      <c r="AQ75" s="214">
        <f>COUNTA(F75:AO75)</f>
        <v>1</v>
      </c>
    </row>
    <row r="76" spans="2:43" ht="20.25" customHeight="1" outlineLevel="1" x14ac:dyDescent="0.35">
      <c r="B76" s="208"/>
      <c r="C76" s="210"/>
      <c r="D76" s="501" t="s">
        <v>51</v>
      </c>
      <c r="E76" s="511"/>
      <c r="F76" s="392"/>
      <c r="G76" s="193"/>
      <c r="H76" s="194"/>
      <c r="I76" s="194"/>
      <c r="J76" s="194"/>
      <c r="K76" s="328"/>
      <c r="L76" s="329"/>
      <c r="M76" s="392"/>
      <c r="N76" s="193"/>
      <c r="O76" s="194"/>
      <c r="P76" s="194"/>
      <c r="Q76" s="194"/>
      <c r="R76" s="328"/>
      <c r="S76" s="329"/>
      <c r="T76" s="392"/>
      <c r="U76" s="193"/>
      <c r="V76" s="194"/>
      <c r="W76" s="194"/>
      <c r="X76" s="194"/>
      <c r="Y76" s="328"/>
      <c r="Z76" s="329"/>
      <c r="AA76" s="392"/>
      <c r="AB76" s="193"/>
      <c r="AC76" s="194"/>
      <c r="AD76" s="194"/>
      <c r="AE76" s="194"/>
      <c r="AF76" s="328"/>
      <c r="AG76" s="329"/>
      <c r="AH76" s="392"/>
      <c r="AI76" s="193"/>
      <c r="AJ76" s="194"/>
      <c r="AK76" s="194"/>
      <c r="AL76" s="194"/>
      <c r="AM76" s="328"/>
      <c r="AN76" s="329"/>
      <c r="AO76" s="436"/>
      <c r="AQ76" s="214">
        <f>COUNTA(F76:AO76)</f>
        <v>0</v>
      </c>
    </row>
    <row r="77" spans="2:43" ht="20.25" customHeight="1" outlineLevel="1" x14ac:dyDescent="0.35">
      <c r="B77" s="268"/>
      <c r="C77" s="269"/>
      <c r="D77" s="512" t="s">
        <v>53</v>
      </c>
      <c r="E77" s="513"/>
      <c r="F77" s="393"/>
      <c r="G77" s="270"/>
      <c r="H77" s="271"/>
      <c r="I77" s="271"/>
      <c r="J77" s="388"/>
      <c r="K77" s="340"/>
      <c r="L77" s="341"/>
      <c r="M77" s="393"/>
      <c r="N77" s="270"/>
      <c r="O77" s="271"/>
      <c r="P77" s="271"/>
      <c r="Q77" s="388"/>
      <c r="R77" s="340"/>
      <c r="S77" s="341"/>
      <c r="T77" s="393"/>
      <c r="U77" s="270"/>
      <c r="V77" s="271"/>
      <c r="W77" s="271"/>
      <c r="X77" s="388"/>
      <c r="Y77" s="340"/>
      <c r="Z77" s="341"/>
      <c r="AA77" s="393"/>
      <c r="AB77" s="270"/>
      <c r="AC77" s="271"/>
      <c r="AD77" s="271"/>
      <c r="AE77" s="388"/>
      <c r="AF77" s="340"/>
      <c r="AG77" s="341"/>
      <c r="AH77" s="393"/>
      <c r="AI77" s="270"/>
      <c r="AJ77" s="271"/>
      <c r="AK77" s="271"/>
      <c r="AL77" s="388"/>
      <c r="AM77" s="340"/>
      <c r="AN77" s="341"/>
      <c r="AO77" s="439"/>
      <c r="AQ77" s="214">
        <f>COUNTA(F77:AO77)</f>
        <v>0</v>
      </c>
    </row>
    <row r="78" spans="2:43" ht="23.25" outlineLevel="1" x14ac:dyDescent="0.35">
      <c r="B78" s="208"/>
      <c r="C78" s="231" t="s">
        <v>73</v>
      </c>
      <c r="D78" s="232"/>
      <c r="E78" s="233"/>
      <c r="F78" s="192"/>
      <c r="G78" s="193"/>
      <c r="H78" s="194"/>
      <c r="I78" s="194"/>
      <c r="J78" s="194"/>
      <c r="K78" s="328"/>
      <c r="L78" s="329"/>
      <c r="M78" s="192"/>
      <c r="N78" s="193"/>
      <c r="O78" s="194"/>
      <c r="P78" s="194"/>
      <c r="Q78" s="194"/>
      <c r="R78" s="328"/>
      <c r="S78" s="329"/>
      <c r="T78" s="192"/>
      <c r="U78" s="193"/>
      <c r="V78" s="194"/>
      <c r="W78" s="194"/>
      <c r="X78" s="194"/>
      <c r="Y78" s="328"/>
      <c r="Z78" s="329"/>
      <c r="AA78" s="192"/>
      <c r="AB78" s="193"/>
      <c r="AC78" s="194"/>
      <c r="AD78" s="194"/>
      <c r="AE78" s="194"/>
      <c r="AF78" s="328"/>
      <c r="AG78" s="329"/>
      <c r="AH78" s="192"/>
      <c r="AI78" s="193"/>
      <c r="AJ78" s="194"/>
      <c r="AK78" s="194"/>
      <c r="AL78" s="194"/>
      <c r="AM78" s="328"/>
      <c r="AN78" s="329"/>
      <c r="AO78" s="436"/>
      <c r="AQ78" s="214" t="s">
        <v>67</v>
      </c>
    </row>
    <row r="79" spans="2:43" ht="20.25" customHeight="1" outlineLevel="1" x14ac:dyDescent="0.35">
      <c r="B79" s="208"/>
      <c r="C79" s="210"/>
      <c r="D79" s="501" t="s">
        <v>52</v>
      </c>
      <c r="E79" s="502"/>
      <c r="F79" s="394">
        <v>3471</v>
      </c>
      <c r="G79" s="193"/>
      <c r="H79" s="194"/>
      <c r="I79" s="194"/>
      <c r="J79" s="194"/>
      <c r="K79" s="328"/>
      <c r="L79" s="329"/>
      <c r="M79" s="394"/>
      <c r="N79" s="193"/>
      <c r="O79" s="194"/>
      <c r="P79" s="194"/>
      <c r="Q79" s="194"/>
      <c r="R79" s="328"/>
      <c r="S79" s="329"/>
      <c r="T79" s="394"/>
      <c r="U79" s="193"/>
      <c r="V79" s="194"/>
      <c r="W79" s="194"/>
      <c r="X79" s="194"/>
      <c r="Y79" s="328"/>
      <c r="Z79" s="329"/>
      <c r="AA79" s="394"/>
      <c r="AB79" s="193"/>
      <c r="AC79" s="194"/>
      <c r="AD79" s="194"/>
      <c r="AE79" s="194"/>
      <c r="AF79" s="328"/>
      <c r="AG79" s="329"/>
      <c r="AH79" s="394"/>
      <c r="AI79" s="193"/>
      <c r="AJ79" s="194"/>
      <c r="AK79" s="194"/>
      <c r="AL79" s="194"/>
      <c r="AM79" s="328"/>
      <c r="AN79" s="329"/>
      <c r="AO79" s="430"/>
      <c r="AQ79" s="214">
        <f>COUNTA(F79:AO79)</f>
        <v>1</v>
      </c>
    </row>
    <row r="80" spans="2:43" ht="23.25" outlineLevel="1" x14ac:dyDescent="0.35">
      <c r="B80" s="208"/>
      <c r="C80" s="210"/>
      <c r="D80" s="501" t="s">
        <v>15</v>
      </c>
      <c r="E80" s="502"/>
      <c r="F80" s="395">
        <v>17</v>
      </c>
      <c r="G80" s="195"/>
      <c r="H80" s="196"/>
      <c r="I80" s="196"/>
      <c r="J80" s="196"/>
      <c r="K80" s="332"/>
      <c r="L80" s="333"/>
      <c r="M80" s="395"/>
      <c r="N80" s="195"/>
      <c r="O80" s="196"/>
      <c r="P80" s="196"/>
      <c r="Q80" s="196"/>
      <c r="R80" s="332"/>
      <c r="S80" s="333"/>
      <c r="T80" s="395"/>
      <c r="U80" s="195"/>
      <c r="V80" s="196"/>
      <c r="W80" s="196"/>
      <c r="X80" s="196"/>
      <c r="Y80" s="332"/>
      <c r="Z80" s="333"/>
      <c r="AA80" s="395"/>
      <c r="AB80" s="195"/>
      <c r="AC80" s="196"/>
      <c r="AD80" s="196"/>
      <c r="AE80" s="196"/>
      <c r="AF80" s="332"/>
      <c r="AG80" s="333"/>
      <c r="AH80" s="395"/>
      <c r="AI80" s="195"/>
      <c r="AJ80" s="196"/>
      <c r="AK80" s="196"/>
      <c r="AL80" s="196"/>
      <c r="AM80" s="332"/>
      <c r="AN80" s="333"/>
      <c r="AO80" s="430"/>
      <c r="AQ80" s="214">
        <f>COUNTA(F80:AO80)</f>
        <v>1</v>
      </c>
    </row>
    <row r="81" spans="2:43" ht="20.25" customHeight="1" outlineLevel="1" thickBot="1" x14ac:dyDescent="0.4">
      <c r="B81" s="258"/>
      <c r="C81" s="265"/>
      <c r="D81" s="499" t="s">
        <v>36</v>
      </c>
      <c r="E81" s="500"/>
      <c r="F81" s="396">
        <f>F79/F80</f>
        <v>204.1764705882353</v>
      </c>
      <c r="G81" s="266"/>
      <c r="H81" s="267"/>
      <c r="I81" s="267"/>
      <c r="J81" s="267"/>
      <c r="K81" s="334"/>
      <c r="L81" s="335"/>
      <c r="M81" s="396"/>
      <c r="N81" s="266"/>
      <c r="O81" s="267"/>
      <c r="P81" s="267"/>
      <c r="Q81" s="267"/>
      <c r="R81" s="334"/>
      <c r="S81" s="335"/>
      <c r="T81" s="396"/>
      <c r="U81" s="266"/>
      <c r="V81" s="267"/>
      <c r="W81" s="267"/>
      <c r="X81" s="267"/>
      <c r="Y81" s="334"/>
      <c r="Z81" s="335"/>
      <c r="AA81" s="396"/>
      <c r="AB81" s="266"/>
      <c r="AC81" s="267"/>
      <c r="AD81" s="267"/>
      <c r="AE81" s="267"/>
      <c r="AF81" s="334"/>
      <c r="AG81" s="335"/>
      <c r="AH81" s="396"/>
      <c r="AI81" s="266"/>
      <c r="AJ81" s="267"/>
      <c r="AK81" s="267"/>
      <c r="AL81" s="267"/>
      <c r="AM81" s="334"/>
      <c r="AN81" s="335"/>
      <c r="AO81" s="431"/>
      <c r="AQ81" s="214">
        <f>COUNTA(F81:AO81)</f>
        <v>1</v>
      </c>
    </row>
    <row r="82" spans="2:43" ht="24" thickTop="1" x14ac:dyDescent="0.35">
      <c r="B82" s="208"/>
      <c r="C82" s="231" t="s">
        <v>37</v>
      </c>
      <c r="D82" s="232"/>
      <c r="E82" s="233"/>
      <c r="F82" s="410" t="s">
        <v>78</v>
      </c>
      <c r="G82" s="193"/>
      <c r="H82" s="407" t="s">
        <v>79</v>
      </c>
      <c r="I82" s="194"/>
      <c r="J82" s="408"/>
      <c r="K82" s="377" t="s">
        <v>74</v>
      </c>
      <c r="L82" s="376" t="s">
        <v>75</v>
      </c>
      <c r="M82" s="410" t="s">
        <v>78</v>
      </c>
      <c r="N82" s="193"/>
      <c r="O82" s="407" t="s">
        <v>79</v>
      </c>
      <c r="P82" s="194"/>
      <c r="Q82" s="408"/>
      <c r="R82" s="377" t="s">
        <v>74</v>
      </c>
      <c r="S82" s="376" t="s">
        <v>75</v>
      </c>
      <c r="T82" s="410" t="s">
        <v>78</v>
      </c>
      <c r="U82" s="193"/>
      <c r="V82" s="407" t="s">
        <v>79</v>
      </c>
      <c r="W82" s="194"/>
      <c r="X82" s="408"/>
      <c r="Y82" s="377" t="s">
        <v>74</v>
      </c>
      <c r="Z82" s="376" t="s">
        <v>75</v>
      </c>
      <c r="AA82" s="410" t="s">
        <v>78</v>
      </c>
      <c r="AB82" s="193"/>
      <c r="AC82" s="407" t="s">
        <v>79</v>
      </c>
      <c r="AD82" s="194"/>
      <c r="AE82" s="408"/>
      <c r="AF82" s="377" t="s">
        <v>74</v>
      </c>
      <c r="AG82" s="376" t="s">
        <v>75</v>
      </c>
      <c r="AH82" s="410" t="s">
        <v>78</v>
      </c>
      <c r="AI82" s="193"/>
      <c r="AJ82" s="407" t="s">
        <v>79</v>
      </c>
      <c r="AK82" s="194"/>
      <c r="AL82" s="408"/>
      <c r="AM82" s="377" t="s">
        <v>74</v>
      </c>
      <c r="AN82" s="376" t="s">
        <v>75</v>
      </c>
      <c r="AO82" s="436"/>
      <c r="AQ82" s="214" t="s">
        <v>67</v>
      </c>
    </row>
    <row r="83" spans="2:43" ht="20.25" customHeight="1" outlineLevel="1" x14ac:dyDescent="0.35">
      <c r="B83" s="208"/>
      <c r="C83" s="191"/>
      <c r="D83" s="505" t="s">
        <v>14</v>
      </c>
      <c r="E83" s="506"/>
      <c r="F83" s="392"/>
      <c r="G83" s="193"/>
      <c r="H83" s="207"/>
      <c r="I83" s="207"/>
      <c r="J83" s="390"/>
      <c r="K83" s="402"/>
      <c r="L83" s="428"/>
      <c r="M83" s="392"/>
      <c r="N83" s="193"/>
      <c r="O83" s="207"/>
      <c r="P83" s="207"/>
      <c r="Q83" s="390"/>
      <c r="R83" s="402"/>
      <c r="S83" s="428"/>
      <c r="T83" s="392"/>
      <c r="U83" s="193"/>
      <c r="V83" s="207"/>
      <c r="W83" s="207"/>
      <c r="X83" s="390"/>
      <c r="Y83" s="402"/>
      <c r="Z83" s="428"/>
      <c r="AA83" s="392"/>
      <c r="AB83" s="193"/>
      <c r="AC83" s="207"/>
      <c r="AD83" s="207"/>
      <c r="AE83" s="390"/>
      <c r="AF83" s="402"/>
      <c r="AG83" s="428"/>
      <c r="AH83" s="392"/>
      <c r="AI83" s="193"/>
      <c r="AJ83" s="207"/>
      <c r="AK83" s="207"/>
      <c r="AL83" s="390"/>
      <c r="AM83" s="402"/>
      <c r="AN83" s="428"/>
      <c r="AO83" s="430"/>
      <c r="AQ83" s="214">
        <f t="shared" ref="AQ83:AQ87" si="14">COUNTA(F83:AO83)</f>
        <v>0</v>
      </c>
    </row>
    <row r="84" spans="2:43" ht="20.25" customHeight="1" outlineLevel="1" x14ac:dyDescent="0.35">
      <c r="B84" s="208"/>
      <c r="C84" s="210"/>
      <c r="D84" s="501" t="s">
        <v>42</v>
      </c>
      <c r="E84" s="502"/>
      <c r="F84" s="392"/>
      <c r="G84" s="193"/>
      <c r="H84" s="207"/>
      <c r="I84" s="207"/>
      <c r="J84" s="424">
        <f>F84/(L84-K84+1)</f>
        <v>0</v>
      </c>
      <c r="K84" s="398"/>
      <c r="L84" s="399"/>
      <c r="M84" s="392"/>
      <c r="N84" s="193"/>
      <c r="O84" s="207"/>
      <c r="P84" s="207"/>
      <c r="Q84" s="424">
        <f>M84/(S84-R84+1)</f>
        <v>0</v>
      </c>
      <c r="R84" s="398"/>
      <c r="S84" s="399"/>
      <c r="T84" s="392"/>
      <c r="U84" s="193"/>
      <c r="V84" s="207"/>
      <c r="W84" s="207"/>
      <c r="X84" s="424">
        <f>T84/(Z84-Y84+1)</f>
        <v>0</v>
      </c>
      <c r="Y84" s="398"/>
      <c r="Z84" s="399"/>
      <c r="AA84" s="392"/>
      <c r="AB84" s="193"/>
      <c r="AC84" s="207"/>
      <c r="AD84" s="207"/>
      <c r="AE84" s="424">
        <f>AA84/(AG84-AF84+1)</f>
        <v>0</v>
      </c>
      <c r="AF84" s="398"/>
      <c r="AG84" s="399"/>
      <c r="AH84" s="392"/>
      <c r="AI84" s="193"/>
      <c r="AJ84" s="207"/>
      <c r="AK84" s="207"/>
      <c r="AL84" s="424">
        <f>AH84/(AN84-AM84+1)</f>
        <v>0</v>
      </c>
      <c r="AM84" s="398"/>
      <c r="AN84" s="399"/>
      <c r="AO84" s="430"/>
      <c r="AQ84" s="214">
        <f>COUNTA(F84:AO84)-5</f>
        <v>0</v>
      </c>
    </row>
    <row r="85" spans="2:43" ht="20.25" customHeight="1" outlineLevel="1" x14ac:dyDescent="0.35">
      <c r="B85" s="208"/>
      <c r="C85" s="191"/>
      <c r="D85" s="505" t="s">
        <v>20</v>
      </c>
      <c r="E85" s="506"/>
      <c r="F85" s="392"/>
      <c r="G85" s="193"/>
      <c r="H85" s="207"/>
      <c r="I85" s="207"/>
      <c r="J85" s="390"/>
      <c r="K85" s="398"/>
      <c r="L85" s="385"/>
      <c r="M85" s="392"/>
      <c r="N85" s="193"/>
      <c r="O85" s="207"/>
      <c r="P85" s="207"/>
      <c r="Q85" s="390"/>
      <c r="R85" s="398"/>
      <c r="S85" s="385"/>
      <c r="T85" s="392"/>
      <c r="U85" s="193"/>
      <c r="V85" s="207"/>
      <c r="W85" s="207"/>
      <c r="X85" s="390"/>
      <c r="Y85" s="398"/>
      <c r="Z85" s="385"/>
      <c r="AA85" s="392"/>
      <c r="AB85" s="193"/>
      <c r="AC85" s="207"/>
      <c r="AD85" s="207"/>
      <c r="AE85" s="390"/>
      <c r="AF85" s="398"/>
      <c r="AG85" s="385"/>
      <c r="AH85" s="392"/>
      <c r="AI85" s="193"/>
      <c r="AJ85" s="207"/>
      <c r="AK85" s="207"/>
      <c r="AL85" s="390"/>
      <c r="AM85" s="398"/>
      <c r="AN85" s="385"/>
      <c r="AO85" s="430"/>
      <c r="AQ85" s="214">
        <f t="shared" si="14"/>
        <v>0</v>
      </c>
    </row>
    <row r="86" spans="2:43" ht="20.25" customHeight="1" outlineLevel="1" x14ac:dyDescent="0.35">
      <c r="B86" s="208"/>
      <c r="C86" s="191"/>
      <c r="D86" s="505" t="s">
        <v>43</v>
      </c>
      <c r="E86" s="506"/>
      <c r="F86" s="392"/>
      <c r="G86" s="193"/>
      <c r="H86" s="207"/>
      <c r="I86" s="207"/>
      <c r="J86" s="390"/>
      <c r="K86" s="398"/>
      <c r="L86" s="385"/>
      <c r="M86" s="392"/>
      <c r="N86" s="193"/>
      <c r="O86" s="207"/>
      <c r="P86" s="207"/>
      <c r="Q86" s="390"/>
      <c r="R86" s="398"/>
      <c r="S86" s="385"/>
      <c r="T86" s="392"/>
      <c r="U86" s="193"/>
      <c r="V86" s="207"/>
      <c r="W86" s="207"/>
      <c r="X86" s="390"/>
      <c r="Y86" s="398"/>
      <c r="Z86" s="385"/>
      <c r="AA86" s="392"/>
      <c r="AB86" s="193"/>
      <c r="AC86" s="207"/>
      <c r="AD86" s="207"/>
      <c r="AE86" s="390"/>
      <c r="AF86" s="398"/>
      <c r="AG86" s="385"/>
      <c r="AH86" s="392"/>
      <c r="AI86" s="193"/>
      <c r="AJ86" s="207"/>
      <c r="AK86" s="207"/>
      <c r="AL86" s="390"/>
      <c r="AM86" s="398"/>
      <c r="AN86" s="385"/>
      <c r="AO86" s="430"/>
      <c r="AQ86" s="214">
        <f t="shared" si="14"/>
        <v>0</v>
      </c>
    </row>
    <row r="87" spans="2:43" ht="20.25" customHeight="1" outlineLevel="1" x14ac:dyDescent="0.35">
      <c r="B87" s="208"/>
      <c r="C87" s="210"/>
      <c r="D87" s="501" t="s">
        <v>22</v>
      </c>
      <c r="E87" s="502"/>
      <c r="F87" s="392">
        <f>F79*H87</f>
        <v>66643.199999999997</v>
      </c>
      <c r="G87" s="193"/>
      <c r="H87" s="448">
        <f>16*1.2</f>
        <v>19.2</v>
      </c>
      <c r="I87" s="207" t="s">
        <v>104</v>
      </c>
      <c r="J87" s="390"/>
      <c r="K87" s="398">
        <v>2022</v>
      </c>
      <c r="L87" s="385"/>
      <c r="M87" s="392"/>
      <c r="N87" s="193"/>
      <c r="O87" s="207"/>
      <c r="P87" s="207"/>
      <c r="Q87" s="390"/>
      <c r="R87" s="398"/>
      <c r="S87" s="385"/>
      <c r="T87" s="392"/>
      <c r="U87" s="193"/>
      <c r="V87" s="207"/>
      <c r="W87" s="207"/>
      <c r="X87" s="390"/>
      <c r="Y87" s="398"/>
      <c r="Z87" s="385"/>
      <c r="AA87" s="392"/>
      <c r="AB87" s="193"/>
      <c r="AC87" s="207"/>
      <c r="AD87" s="207"/>
      <c r="AE87" s="390"/>
      <c r="AF87" s="398"/>
      <c r="AG87" s="385"/>
      <c r="AH87" s="392"/>
      <c r="AI87" s="193"/>
      <c r="AJ87" s="207"/>
      <c r="AK87" s="207"/>
      <c r="AL87" s="390"/>
      <c r="AM87" s="398"/>
      <c r="AN87" s="385"/>
      <c r="AO87" s="430"/>
      <c r="AQ87" s="214">
        <f t="shared" si="14"/>
        <v>4</v>
      </c>
    </row>
    <row r="88" spans="2:43" ht="20.25" customHeight="1" outlineLevel="1" x14ac:dyDescent="0.35">
      <c r="B88" s="268"/>
      <c r="C88" s="272"/>
      <c r="D88" s="507" t="s">
        <v>21</v>
      </c>
      <c r="E88" s="508"/>
      <c r="F88" s="278">
        <f>F79*H88</f>
        <v>1874340</v>
      </c>
      <c r="G88" s="270"/>
      <c r="H88" s="454">
        <f>450*1.2</f>
        <v>540</v>
      </c>
      <c r="I88" s="277" t="s">
        <v>104</v>
      </c>
      <c r="J88" s="425">
        <f>F88/(L88-K88+1)</f>
        <v>1874340</v>
      </c>
      <c r="K88" s="400">
        <v>2022</v>
      </c>
      <c r="L88" s="401">
        <v>2022</v>
      </c>
      <c r="M88" s="278"/>
      <c r="N88" s="270"/>
      <c r="O88" s="277"/>
      <c r="P88" s="277"/>
      <c r="Q88" s="425">
        <f>M88/(S88-R88+1)</f>
        <v>0</v>
      </c>
      <c r="R88" s="400"/>
      <c r="S88" s="401"/>
      <c r="T88" s="278"/>
      <c r="U88" s="270"/>
      <c r="V88" s="277"/>
      <c r="W88" s="277"/>
      <c r="X88" s="425">
        <f>T88/(Z88-Y88+1)</f>
        <v>0</v>
      </c>
      <c r="Y88" s="400"/>
      <c r="Z88" s="401"/>
      <c r="AA88" s="278"/>
      <c r="AB88" s="270"/>
      <c r="AC88" s="277"/>
      <c r="AD88" s="277"/>
      <c r="AE88" s="425">
        <f>AA88/(AG88-AF88+1)</f>
        <v>0</v>
      </c>
      <c r="AF88" s="400"/>
      <c r="AG88" s="401"/>
      <c r="AH88" s="278"/>
      <c r="AI88" s="270"/>
      <c r="AJ88" s="277"/>
      <c r="AK88" s="277"/>
      <c r="AL88" s="425">
        <f>AH88/(AN88-AM88+1)</f>
        <v>0</v>
      </c>
      <c r="AM88" s="400"/>
      <c r="AN88" s="401"/>
      <c r="AO88" s="434"/>
      <c r="AQ88" s="214">
        <f>COUNTA(F88:AO88)-5</f>
        <v>5</v>
      </c>
    </row>
    <row r="89" spans="2:43" ht="23.25" outlineLevel="1" x14ac:dyDescent="0.35">
      <c r="B89" s="208"/>
      <c r="C89" s="231" t="s">
        <v>38</v>
      </c>
      <c r="D89" s="232"/>
      <c r="E89" s="233"/>
      <c r="F89" s="410"/>
      <c r="G89" s="193"/>
      <c r="H89" s="407"/>
      <c r="I89" s="194"/>
      <c r="J89" s="409"/>
      <c r="K89" s="384"/>
      <c r="L89" s="385"/>
      <c r="M89" s="192"/>
      <c r="N89" s="193"/>
      <c r="O89" s="194"/>
      <c r="P89" s="194"/>
      <c r="Q89" s="409"/>
      <c r="R89" s="384"/>
      <c r="S89" s="385"/>
      <c r="T89" s="192"/>
      <c r="U89" s="193"/>
      <c r="V89" s="194"/>
      <c r="W89" s="194"/>
      <c r="X89" s="409"/>
      <c r="Y89" s="384"/>
      <c r="Z89" s="385"/>
      <c r="AA89" s="192"/>
      <c r="AB89" s="193"/>
      <c r="AC89" s="194"/>
      <c r="AD89" s="194"/>
      <c r="AE89" s="409"/>
      <c r="AF89" s="384"/>
      <c r="AG89" s="385"/>
      <c r="AH89" s="192"/>
      <c r="AI89" s="193"/>
      <c r="AJ89" s="194"/>
      <c r="AK89" s="194"/>
      <c r="AL89" s="409"/>
      <c r="AM89" s="384"/>
      <c r="AN89" s="385"/>
      <c r="AO89" s="436"/>
      <c r="AQ89" s="214" t="s">
        <v>67</v>
      </c>
    </row>
    <row r="90" spans="2:43" ht="20.25" customHeight="1" outlineLevel="1" x14ac:dyDescent="0.35">
      <c r="B90" s="268"/>
      <c r="C90" s="272"/>
      <c r="D90" s="507" t="s">
        <v>85</v>
      </c>
      <c r="E90" s="508"/>
      <c r="F90" s="278"/>
      <c r="G90" s="270"/>
      <c r="H90" s="277"/>
      <c r="I90" s="277"/>
      <c r="J90" s="426"/>
      <c r="K90" s="400"/>
      <c r="L90" s="401"/>
      <c r="M90" s="278"/>
      <c r="N90" s="270"/>
      <c r="O90" s="277"/>
      <c r="P90" s="277"/>
      <c r="Q90" s="426"/>
      <c r="R90" s="400"/>
      <c r="S90" s="401"/>
      <c r="T90" s="278"/>
      <c r="U90" s="270"/>
      <c r="V90" s="277"/>
      <c r="W90" s="277"/>
      <c r="X90" s="426"/>
      <c r="Y90" s="400"/>
      <c r="Z90" s="401"/>
      <c r="AA90" s="278"/>
      <c r="AB90" s="270"/>
      <c r="AC90" s="277"/>
      <c r="AD90" s="277"/>
      <c r="AE90" s="426"/>
      <c r="AF90" s="400"/>
      <c r="AG90" s="401"/>
      <c r="AH90" s="278"/>
      <c r="AI90" s="270"/>
      <c r="AJ90" s="277"/>
      <c r="AK90" s="277"/>
      <c r="AL90" s="426"/>
      <c r="AM90" s="400"/>
      <c r="AN90" s="401"/>
      <c r="AO90" s="434"/>
      <c r="AQ90" s="214">
        <f>COUNTA(F90:AO90)</f>
        <v>0</v>
      </c>
    </row>
    <row r="91" spans="2:43" ht="23.25" outlineLevel="1" x14ac:dyDescent="0.35">
      <c r="B91" s="208"/>
      <c r="C91" s="231" t="s">
        <v>39</v>
      </c>
      <c r="D91" s="232"/>
      <c r="E91" s="233"/>
      <c r="F91" s="410"/>
      <c r="G91" s="193"/>
      <c r="H91" s="407"/>
      <c r="I91" s="194"/>
      <c r="J91" s="409"/>
      <c r="K91" s="384"/>
      <c r="L91" s="385"/>
      <c r="M91" s="192"/>
      <c r="N91" s="193"/>
      <c r="O91" s="194"/>
      <c r="P91" s="194"/>
      <c r="Q91" s="409"/>
      <c r="R91" s="384"/>
      <c r="S91" s="385"/>
      <c r="T91" s="192"/>
      <c r="U91" s="193"/>
      <c r="V91" s="194"/>
      <c r="W91" s="194"/>
      <c r="X91" s="409"/>
      <c r="Y91" s="384"/>
      <c r="Z91" s="385"/>
      <c r="AA91" s="192"/>
      <c r="AB91" s="193"/>
      <c r="AC91" s="194"/>
      <c r="AD91" s="194"/>
      <c r="AE91" s="409"/>
      <c r="AF91" s="384"/>
      <c r="AG91" s="385"/>
      <c r="AH91" s="192"/>
      <c r="AI91" s="193"/>
      <c r="AJ91" s="194"/>
      <c r="AK91" s="194"/>
      <c r="AL91" s="409"/>
      <c r="AM91" s="384"/>
      <c r="AN91" s="385"/>
      <c r="AO91" s="436"/>
      <c r="AQ91" s="214" t="s">
        <v>67</v>
      </c>
    </row>
    <row r="92" spans="2:43" ht="20.25" customHeight="1" outlineLevel="1" x14ac:dyDescent="0.35">
      <c r="B92" s="208"/>
      <c r="C92" s="191"/>
      <c r="D92" s="505" t="s">
        <v>46</v>
      </c>
      <c r="E92" s="506"/>
      <c r="F92" s="403">
        <f>H92*F79</f>
        <v>746265</v>
      </c>
      <c r="G92" s="193"/>
      <c r="H92" s="442">
        <v>215</v>
      </c>
      <c r="I92" s="207" t="s">
        <v>88</v>
      </c>
      <c r="J92" s="409"/>
      <c r="K92" s="398">
        <v>2022</v>
      </c>
      <c r="L92" s="399">
        <v>2045</v>
      </c>
      <c r="M92" s="403"/>
      <c r="N92" s="193"/>
      <c r="O92" s="207"/>
      <c r="P92" s="207"/>
      <c r="Q92" s="409"/>
      <c r="R92" s="398"/>
      <c r="S92" s="399"/>
      <c r="T92" s="403"/>
      <c r="U92" s="193"/>
      <c r="V92" s="207"/>
      <c r="W92" s="207"/>
      <c r="X92" s="409"/>
      <c r="Y92" s="398"/>
      <c r="Z92" s="399"/>
      <c r="AA92" s="403"/>
      <c r="AB92" s="193"/>
      <c r="AC92" s="207"/>
      <c r="AD92" s="207"/>
      <c r="AE92" s="409"/>
      <c r="AF92" s="398"/>
      <c r="AG92" s="399"/>
      <c r="AH92" s="403"/>
      <c r="AI92" s="193"/>
      <c r="AJ92" s="207"/>
      <c r="AK92" s="207"/>
      <c r="AL92" s="409"/>
      <c r="AM92" s="398"/>
      <c r="AN92" s="399"/>
      <c r="AO92" s="430"/>
      <c r="AQ92" s="214">
        <f t="shared" ref="AQ92:AQ97" si="15">COUNTA(F92:AO92)</f>
        <v>5</v>
      </c>
    </row>
    <row r="93" spans="2:43" ht="20.25" customHeight="1" outlineLevel="1" x14ac:dyDescent="0.35">
      <c r="B93" s="208"/>
      <c r="C93" s="191"/>
      <c r="D93" s="505" t="s">
        <v>47</v>
      </c>
      <c r="E93" s="506"/>
      <c r="F93" s="403"/>
      <c r="G93" s="193"/>
      <c r="H93" s="207"/>
      <c r="I93" s="207"/>
      <c r="J93" s="409"/>
      <c r="K93" s="398"/>
      <c r="L93" s="399"/>
      <c r="M93" s="403"/>
      <c r="N93" s="193"/>
      <c r="O93" s="207"/>
      <c r="P93" s="207"/>
      <c r="Q93" s="409"/>
      <c r="R93" s="398"/>
      <c r="S93" s="399"/>
      <c r="T93" s="403"/>
      <c r="U93" s="193"/>
      <c r="V93" s="207"/>
      <c r="W93" s="207"/>
      <c r="X93" s="409"/>
      <c r="Y93" s="398"/>
      <c r="Z93" s="399"/>
      <c r="AA93" s="403"/>
      <c r="AB93" s="193"/>
      <c r="AC93" s="207"/>
      <c r="AD93" s="207"/>
      <c r="AE93" s="409"/>
      <c r="AF93" s="398"/>
      <c r="AG93" s="399"/>
      <c r="AH93" s="403"/>
      <c r="AI93" s="193"/>
      <c r="AJ93" s="207"/>
      <c r="AK93" s="207"/>
      <c r="AL93" s="409"/>
      <c r="AM93" s="398"/>
      <c r="AN93" s="399"/>
      <c r="AO93" s="430"/>
      <c r="AQ93" s="214">
        <f t="shared" si="15"/>
        <v>0</v>
      </c>
    </row>
    <row r="94" spans="2:43" ht="20.25" customHeight="1" outlineLevel="1" x14ac:dyDescent="0.35">
      <c r="B94" s="208"/>
      <c r="C94" s="210"/>
      <c r="D94" s="501" t="s">
        <v>48</v>
      </c>
      <c r="E94" s="502"/>
      <c r="F94" s="403">
        <f>50*F79</f>
        <v>173550</v>
      </c>
      <c r="G94" s="193"/>
      <c r="H94" s="442">
        <f>F94/F79</f>
        <v>50</v>
      </c>
      <c r="I94" s="207" t="s">
        <v>88</v>
      </c>
      <c r="J94" s="409"/>
      <c r="K94" s="398">
        <v>2022</v>
      </c>
      <c r="L94" s="399">
        <v>2045</v>
      </c>
      <c r="M94" s="403"/>
      <c r="N94" s="193"/>
      <c r="O94" s="207"/>
      <c r="P94" s="207"/>
      <c r="Q94" s="409"/>
      <c r="R94" s="398"/>
      <c r="S94" s="399"/>
      <c r="T94" s="403"/>
      <c r="U94" s="193"/>
      <c r="V94" s="207"/>
      <c r="W94" s="207"/>
      <c r="X94" s="409"/>
      <c r="Y94" s="398"/>
      <c r="Z94" s="399"/>
      <c r="AA94" s="403"/>
      <c r="AB94" s="193"/>
      <c r="AC94" s="207"/>
      <c r="AD94" s="207"/>
      <c r="AE94" s="409"/>
      <c r="AF94" s="398"/>
      <c r="AG94" s="399"/>
      <c r="AH94" s="403"/>
      <c r="AI94" s="193"/>
      <c r="AJ94" s="207"/>
      <c r="AK94" s="207"/>
      <c r="AL94" s="409"/>
      <c r="AM94" s="398"/>
      <c r="AN94" s="399"/>
      <c r="AO94" s="430"/>
      <c r="AQ94" s="214">
        <f t="shared" si="15"/>
        <v>5</v>
      </c>
    </row>
    <row r="95" spans="2:43" ht="20.25" customHeight="1" outlineLevel="1" x14ac:dyDescent="0.35">
      <c r="B95" s="208"/>
      <c r="C95" s="191"/>
      <c r="D95" s="505" t="s">
        <v>49</v>
      </c>
      <c r="E95" s="506"/>
      <c r="F95" s="403"/>
      <c r="G95" s="193"/>
      <c r="H95" s="207"/>
      <c r="I95" s="207"/>
      <c r="J95" s="409"/>
      <c r="K95" s="398"/>
      <c r="L95" s="399"/>
      <c r="M95" s="403"/>
      <c r="N95" s="193"/>
      <c r="O95" s="207"/>
      <c r="P95" s="207"/>
      <c r="Q95" s="409"/>
      <c r="R95" s="398"/>
      <c r="S95" s="399"/>
      <c r="T95" s="403"/>
      <c r="U95" s="193"/>
      <c r="V95" s="207"/>
      <c r="W95" s="207"/>
      <c r="X95" s="409"/>
      <c r="Y95" s="398"/>
      <c r="Z95" s="399"/>
      <c r="AA95" s="403"/>
      <c r="AB95" s="193"/>
      <c r="AC95" s="207"/>
      <c r="AD95" s="207"/>
      <c r="AE95" s="409"/>
      <c r="AF95" s="398"/>
      <c r="AG95" s="399"/>
      <c r="AH95" s="403"/>
      <c r="AI95" s="193"/>
      <c r="AJ95" s="207"/>
      <c r="AK95" s="207"/>
      <c r="AL95" s="409"/>
      <c r="AM95" s="398"/>
      <c r="AN95" s="399"/>
      <c r="AO95" s="430"/>
      <c r="AQ95" s="214">
        <f t="shared" si="15"/>
        <v>0</v>
      </c>
    </row>
    <row r="96" spans="2:43" ht="20.25" customHeight="1" outlineLevel="1" x14ac:dyDescent="0.35">
      <c r="B96" s="208"/>
      <c r="C96" s="191"/>
      <c r="D96" s="505" t="s">
        <v>31</v>
      </c>
      <c r="E96" s="506"/>
      <c r="F96" s="403"/>
      <c r="G96" s="193"/>
      <c r="H96" s="207"/>
      <c r="I96" s="207"/>
      <c r="J96" s="409"/>
      <c r="K96" s="398"/>
      <c r="L96" s="399"/>
      <c r="M96" s="403"/>
      <c r="N96" s="193"/>
      <c r="O96" s="207"/>
      <c r="P96" s="207"/>
      <c r="Q96" s="409"/>
      <c r="R96" s="398"/>
      <c r="S96" s="399"/>
      <c r="T96" s="403"/>
      <c r="U96" s="193"/>
      <c r="V96" s="207"/>
      <c r="W96" s="207"/>
      <c r="X96" s="409"/>
      <c r="Y96" s="398"/>
      <c r="Z96" s="399"/>
      <c r="AA96" s="403"/>
      <c r="AB96" s="193"/>
      <c r="AC96" s="207"/>
      <c r="AD96" s="207"/>
      <c r="AE96" s="409"/>
      <c r="AF96" s="398"/>
      <c r="AG96" s="399"/>
      <c r="AH96" s="403"/>
      <c r="AI96" s="193"/>
      <c r="AJ96" s="207"/>
      <c r="AK96" s="207"/>
      <c r="AL96" s="409"/>
      <c r="AM96" s="398"/>
      <c r="AN96" s="399"/>
      <c r="AO96" s="430"/>
      <c r="AQ96" s="214">
        <f t="shared" si="15"/>
        <v>0</v>
      </c>
    </row>
    <row r="97" spans="2:43" ht="20.25" customHeight="1" outlineLevel="1" thickBot="1" x14ac:dyDescent="0.4">
      <c r="B97" s="258"/>
      <c r="C97" s="265"/>
      <c r="D97" s="499" t="s">
        <v>41</v>
      </c>
      <c r="E97" s="500"/>
      <c r="F97" s="413"/>
      <c r="G97" s="260"/>
      <c r="H97" s="414">
        <f>F97/F79</f>
        <v>0</v>
      </c>
      <c r="I97" s="414"/>
      <c r="J97" s="427"/>
      <c r="K97" s="415"/>
      <c r="L97" s="416"/>
      <c r="M97" s="413"/>
      <c r="N97" s="260"/>
      <c r="O97" s="414"/>
      <c r="P97" s="414"/>
      <c r="Q97" s="427"/>
      <c r="R97" s="415"/>
      <c r="S97" s="416"/>
      <c r="T97" s="413"/>
      <c r="U97" s="260"/>
      <c r="V97" s="414"/>
      <c r="W97" s="414"/>
      <c r="X97" s="427"/>
      <c r="Y97" s="415"/>
      <c r="Z97" s="416"/>
      <c r="AA97" s="413"/>
      <c r="AB97" s="260"/>
      <c r="AC97" s="414"/>
      <c r="AD97" s="414"/>
      <c r="AE97" s="427"/>
      <c r="AF97" s="415"/>
      <c r="AG97" s="416"/>
      <c r="AH97" s="413"/>
      <c r="AI97" s="260"/>
      <c r="AJ97" s="414"/>
      <c r="AK97" s="414"/>
      <c r="AL97" s="427"/>
      <c r="AM97" s="415"/>
      <c r="AN97" s="416"/>
      <c r="AO97" s="431"/>
      <c r="AQ97" s="214">
        <f t="shared" si="15"/>
        <v>1</v>
      </c>
    </row>
    <row r="98" spans="2:43" ht="24" outlineLevel="1" thickTop="1" x14ac:dyDescent="0.35">
      <c r="B98" s="208"/>
      <c r="C98" s="231" t="s">
        <v>86</v>
      </c>
      <c r="D98" s="232"/>
      <c r="E98" s="233"/>
      <c r="F98" s="410"/>
      <c r="G98" s="193"/>
      <c r="H98" s="407"/>
      <c r="I98" s="194"/>
      <c r="J98" s="194"/>
      <c r="K98" s="328"/>
      <c r="L98" s="329"/>
      <c r="M98" s="192"/>
      <c r="N98" s="193"/>
      <c r="O98" s="194"/>
      <c r="P98" s="194"/>
      <c r="Q98" s="194"/>
      <c r="R98" s="328"/>
      <c r="S98" s="329"/>
      <c r="T98" s="192"/>
      <c r="U98" s="193"/>
      <c r="V98" s="194"/>
      <c r="W98" s="194"/>
      <c r="X98" s="194"/>
      <c r="Y98" s="328"/>
      <c r="Z98" s="329"/>
      <c r="AA98" s="192"/>
      <c r="AB98" s="193"/>
      <c r="AC98" s="194"/>
      <c r="AD98" s="194"/>
      <c r="AE98" s="194"/>
      <c r="AF98" s="328"/>
      <c r="AG98" s="329"/>
      <c r="AH98" s="192"/>
      <c r="AI98" s="193"/>
      <c r="AJ98" s="194"/>
      <c r="AK98" s="194"/>
      <c r="AL98" s="194"/>
      <c r="AM98" s="328"/>
      <c r="AN98" s="329"/>
      <c r="AO98" s="436"/>
      <c r="AQ98" s="214" t="s">
        <v>67</v>
      </c>
    </row>
    <row r="99" spans="2:43" ht="20.25" customHeight="1" outlineLevel="1" x14ac:dyDescent="0.35">
      <c r="B99" s="208"/>
      <c r="C99" s="210"/>
      <c r="D99" s="501" t="s">
        <v>50</v>
      </c>
      <c r="E99" s="502"/>
      <c r="F99" s="392"/>
      <c r="G99" s="193"/>
      <c r="H99" s="207"/>
      <c r="I99" s="207"/>
      <c r="J99" s="194"/>
      <c r="K99" s="328"/>
      <c r="L99" s="329"/>
      <c r="M99" s="392"/>
      <c r="N99" s="193"/>
      <c r="O99" s="207"/>
      <c r="P99" s="207"/>
      <c r="Q99" s="194"/>
      <c r="R99" s="328"/>
      <c r="S99" s="329"/>
      <c r="T99" s="392"/>
      <c r="U99" s="193"/>
      <c r="V99" s="207"/>
      <c r="W99" s="207"/>
      <c r="X99" s="194"/>
      <c r="Y99" s="328"/>
      <c r="Z99" s="329"/>
      <c r="AA99" s="392"/>
      <c r="AB99" s="193"/>
      <c r="AC99" s="207"/>
      <c r="AD99" s="207"/>
      <c r="AE99" s="194"/>
      <c r="AF99" s="328"/>
      <c r="AG99" s="329"/>
      <c r="AH99" s="392"/>
      <c r="AI99" s="193"/>
      <c r="AJ99" s="207"/>
      <c r="AK99" s="207"/>
      <c r="AL99" s="194"/>
      <c r="AM99" s="328"/>
      <c r="AN99" s="329"/>
      <c r="AO99" s="430"/>
      <c r="AQ99" s="214">
        <f>COUNTA(F99:AO99)</f>
        <v>0</v>
      </c>
    </row>
    <row r="100" spans="2:43" ht="20.25" customHeight="1" outlineLevel="1" x14ac:dyDescent="0.35">
      <c r="B100" s="208"/>
      <c r="C100" s="210"/>
      <c r="D100" s="501" t="s">
        <v>44</v>
      </c>
      <c r="E100" s="502"/>
      <c r="F100" s="392"/>
      <c r="G100" s="193"/>
      <c r="H100" s="405"/>
      <c r="I100" s="405"/>
      <c r="J100" s="198"/>
      <c r="K100" s="344"/>
      <c r="L100" s="329"/>
      <c r="M100" s="392"/>
      <c r="N100" s="193"/>
      <c r="O100" s="405"/>
      <c r="P100" s="405"/>
      <c r="Q100" s="198"/>
      <c r="R100" s="344"/>
      <c r="S100" s="329"/>
      <c r="T100" s="392"/>
      <c r="U100" s="193"/>
      <c r="V100" s="405"/>
      <c r="W100" s="405"/>
      <c r="X100" s="198"/>
      <c r="Y100" s="344"/>
      <c r="Z100" s="329"/>
      <c r="AA100" s="392"/>
      <c r="AB100" s="193"/>
      <c r="AC100" s="405"/>
      <c r="AD100" s="405"/>
      <c r="AE100" s="198"/>
      <c r="AF100" s="344"/>
      <c r="AG100" s="329"/>
      <c r="AH100" s="392"/>
      <c r="AI100" s="193"/>
      <c r="AJ100" s="405"/>
      <c r="AK100" s="405"/>
      <c r="AL100" s="198"/>
      <c r="AM100" s="344"/>
      <c r="AN100" s="329"/>
      <c r="AO100" s="430"/>
      <c r="AQ100" s="214">
        <f>COUNTA(F100:AO100)</f>
        <v>0</v>
      </c>
    </row>
    <row r="101" spans="2:43" ht="20.25" customHeight="1" outlineLevel="1" thickBot="1" x14ac:dyDescent="0.4">
      <c r="B101" s="209"/>
      <c r="C101" s="241"/>
      <c r="D101" s="503" t="s">
        <v>45</v>
      </c>
      <c r="E101" s="504"/>
      <c r="F101" s="404"/>
      <c r="G101" s="242"/>
      <c r="H101" s="406"/>
      <c r="I101" s="406"/>
      <c r="J101" s="243"/>
      <c r="K101" s="336"/>
      <c r="L101" s="337"/>
      <c r="M101" s="404"/>
      <c r="N101" s="242"/>
      <c r="O101" s="406"/>
      <c r="P101" s="406"/>
      <c r="Q101" s="243"/>
      <c r="R101" s="336"/>
      <c r="S101" s="337"/>
      <c r="T101" s="404"/>
      <c r="U101" s="242"/>
      <c r="V101" s="406"/>
      <c r="W101" s="406"/>
      <c r="X101" s="243"/>
      <c r="Y101" s="336"/>
      <c r="Z101" s="337"/>
      <c r="AA101" s="404"/>
      <c r="AB101" s="242"/>
      <c r="AC101" s="406"/>
      <c r="AD101" s="406"/>
      <c r="AE101" s="243"/>
      <c r="AF101" s="336"/>
      <c r="AG101" s="337"/>
      <c r="AH101" s="404"/>
      <c r="AI101" s="242"/>
      <c r="AJ101" s="406"/>
      <c r="AK101" s="406"/>
      <c r="AL101" s="243"/>
      <c r="AM101" s="336"/>
      <c r="AN101" s="337"/>
      <c r="AO101" s="437"/>
      <c r="AQ101" s="214">
        <f>COUNTA(F101:AO101)</f>
        <v>0</v>
      </c>
    </row>
    <row r="102" spans="2:43" ht="24" thickBot="1" x14ac:dyDescent="0.4">
      <c r="B102" s="280"/>
      <c r="C102" s="280"/>
      <c r="D102" s="281"/>
      <c r="E102" s="281"/>
      <c r="F102" s="282"/>
      <c r="G102" s="283"/>
      <c r="H102" s="284"/>
      <c r="I102" s="284"/>
      <c r="J102" s="284"/>
      <c r="K102" s="351"/>
      <c r="L102" s="351"/>
      <c r="M102" s="285"/>
      <c r="N102" s="283"/>
      <c r="O102" s="284"/>
      <c r="P102" s="284"/>
      <c r="Q102" s="284"/>
      <c r="R102" s="351"/>
      <c r="S102" s="351"/>
      <c r="T102" s="285"/>
      <c r="U102" s="283"/>
      <c r="V102" s="284"/>
      <c r="W102" s="284"/>
      <c r="X102" s="284"/>
      <c r="Y102" s="351"/>
      <c r="Z102" s="351"/>
      <c r="AA102" s="285"/>
      <c r="AB102" s="283"/>
      <c r="AC102" s="284"/>
      <c r="AD102" s="284"/>
      <c r="AE102" s="284"/>
      <c r="AF102" s="351"/>
      <c r="AG102" s="351"/>
      <c r="AH102" s="285"/>
      <c r="AI102" s="283"/>
      <c r="AJ102" s="284"/>
      <c r="AK102" s="284"/>
      <c r="AL102" s="284"/>
      <c r="AM102" s="351"/>
      <c r="AN102" s="351"/>
      <c r="AO102" s="286"/>
      <c r="AP102" s="129"/>
      <c r="AQ102" s="213" t="s">
        <v>65</v>
      </c>
    </row>
    <row r="103" spans="2:43" ht="23.25" x14ac:dyDescent="0.35">
      <c r="B103" s="244" t="s">
        <v>54</v>
      </c>
      <c r="C103" s="245"/>
      <c r="D103" s="246"/>
      <c r="E103" s="247"/>
      <c r="F103" s="248"/>
      <c r="G103" s="249"/>
      <c r="H103" s="250"/>
      <c r="I103" s="250"/>
      <c r="J103" s="250"/>
      <c r="K103" s="367"/>
      <c r="L103" s="368"/>
      <c r="M103" s="248"/>
      <c r="N103" s="249"/>
      <c r="O103" s="250"/>
      <c r="P103" s="250"/>
      <c r="Q103" s="250"/>
      <c r="R103" s="367"/>
      <c r="S103" s="368"/>
      <c r="T103" s="248"/>
      <c r="U103" s="249"/>
      <c r="V103" s="250"/>
      <c r="W103" s="250"/>
      <c r="X103" s="250"/>
      <c r="Y103" s="367"/>
      <c r="Z103" s="368"/>
      <c r="AA103" s="251"/>
      <c r="AB103" s="249"/>
      <c r="AC103" s="250"/>
      <c r="AD103" s="250"/>
      <c r="AE103" s="250"/>
      <c r="AF103" s="367"/>
      <c r="AG103" s="368"/>
      <c r="AH103" s="248"/>
      <c r="AI103" s="249"/>
      <c r="AJ103" s="250"/>
      <c r="AK103" s="250"/>
      <c r="AL103" s="250"/>
      <c r="AM103" s="367"/>
      <c r="AN103" s="368"/>
      <c r="AO103" s="252"/>
      <c r="AQ103" s="213" t="s">
        <v>66</v>
      </c>
    </row>
    <row r="104" spans="2:43" ht="20.25" customHeight="1" outlineLevel="1" x14ac:dyDescent="0.35">
      <c r="B104" s="253"/>
      <c r="C104" s="254"/>
      <c r="D104" s="509" t="s">
        <v>77</v>
      </c>
      <c r="E104" s="510"/>
      <c r="F104" s="538"/>
      <c r="G104" s="539"/>
      <c r="H104" s="539"/>
      <c r="I104" s="539"/>
      <c r="J104" s="539"/>
      <c r="K104" s="539"/>
      <c r="L104" s="540"/>
      <c r="M104" s="538"/>
      <c r="N104" s="539"/>
      <c r="O104" s="539"/>
      <c r="P104" s="539"/>
      <c r="Q104" s="539"/>
      <c r="R104" s="539"/>
      <c r="S104" s="540"/>
      <c r="T104" s="538"/>
      <c r="U104" s="539"/>
      <c r="V104" s="539"/>
      <c r="W104" s="539"/>
      <c r="X104" s="539"/>
      <c r="Y104" s="539"/>
      <c r="Z104" s="540"/>
      <c r="AA104" s="538"/>
      <c r="AB104" s="539"/>
      <c r="AC104" s="539"/>
      <c r="AD104" s="539"/>
      <c r="AE104" s="539"/>
      <c r="AF104" s="539"/>
      <c r="AG104" s="540"/>
      <c r="AH104" s="538"/>
      <c r="AI104" s="539"/>
      <c r="AJ104" s="539"/>
      <c r="AK104" s="539"/>
      <c r="AL104" s="539"/>
      <c r="AM104" s="539"/>
      <c r="AN104" s="540"/>
      <c r="AO104" s="438"/>
      <c r="AQ104" s="214">
        <f>COUNTA(F104:AO104)</f>
        <v>0</v>
      </c>
    </row>
    <row r="105" spans="2:43" ht="20.25" customHeight="1" outlineLevel="1" x14ac:dyDescent="0.35">
      <c r="B105" s="208"/>
      <c r="C105" s="210"/>
      <c r="D105" s="501" t="s">
        <v>40</v>
      </c>
      <c r="E105" s="511"/>
      <c r="F105" s="391"/>
      <c r="G105" s="397"/>
      <c r="H105" s="207"/>
      <c r="I105" s="207"/>
      <c r="J105" s="207"/>
      <c r="K105" s="411"/>
      <c r="L105" s="412"/>
      <c r="M105" s="391"/>
      <c r="N105" s="397"/>
      <c r="O105" s="207"/>
      <c r="P105" s="207"/>
      <c r="Q105" s="207"/>
      <c r="R105" s="411"/>
      <c r="S105" s="412"/>
      <c r="T105" s="391"/>
      <c r="U105" s="397"/>
      <c r="V105" s="207"/>
      <c r="W105" s="207"/>
      <c r="X105" s="207"/>
      <c r="Y105" s="411"/>
      <c r="Z105" s="412"/>
      <c r="AA105" s="391"/>
      <c r="AB105" s="397"/>
      <c r="AC105" s="207"/>
      <c r="AD105" s="207"/>
      <c r="AE105" s="207"/>
      <c r="AF105" s="411"/>
      <c r="AG105" s="412"/>
      <c r="AH105" s="391"/>
      <c r="AI105" s="397"/>
      <c r="AJ105" s="207"/>
      <c r="AK105" s="207"/>
      <c r="AL105" s="207"/>
      <c r="AM105" s="411"/>
      <c r="AN105" s="412"/>
      <c r="AO105" s="436"/>
      <c r="AQ105" s="214">
        <f>COUNTA(F105:AO105)</f>
        <v>0</v>
      </c>
    </row>
    <row r="106" spans="2:43" ht="20.25" customHeight="1" outlineLevel="1" x14ac:dyDescent="0.35">
      <c r="B106" s="208"/>
      <c r="C106" s="210"/>
      <c r="D106" s="501" t="s">
        <v>51</v>
      </c>
      <c r="E106" s="511"/>
      <c r="F106" s="392"/>
      <c r="G106" s="193"/>
      <c r="H106" s="194"/>
      <c r="I106" s="194"/>
      <c r="J106" s="194"/>
      <c r="K106" s="328"/>
      <c r="L106" s="329"/>
      <c r="M106" s="392"/>
      <c r="N106" s="193"/>
      <c r="O106" s="194"/>
      <c r="P106" s="194"/>
      <c r="Q106" s="194"/>
      <c r="R106" s="328"/>
      <c r="S106" s="329"/>
      <c r="T106" s="392"/>
      <c r="U106" s="193"/>
      <c r="V106" s="194"/>
      <c r="W106" s="194"/>
      <c r="X106" s="194"/>
      <c r="Y106" s="328"/>
      <c r="Z106" s="329"/>
      <c r="AA106" s="392"/>
      <c r="AB106" s="193"/>
      <c r="AC106" s="194"/>
      <c r="AD106" s="194"/>
      <c r="AE106" s="194"/>
      <c r="AF106" s="328"/>
      <c r="AG106" s="329"/>
      <c r="AH106" s="392"/>
      <c r="AI106" s="193"/>
      <c r="AJ106" s="194"/>
      <c r="AK106" s="194"/>
      <c r="AL106" s="194"/>
      <c r="AM106" s="328"/>
      <c r="AN106" s="329"/>
      <c r="AO106" s="436"/>
      <c r="AQ106" s="214">
        <f>COUNTA(F106:AO106)</f>
        <v>0</v>
      </c>
    </row>
    <row r="107" spans="2:43" ht="20.25" customHeight="1" outlineLevel="1" x14ac:dyDescent="0.35">
      <c r="B107" s="268"/>
      <c r="C107" s="269"/>
      <c r="D107" s="512" t="s">
        <v>53</v>
      </c>
      <c r="E107" s="513"/>
      <c r="F107" s="393"/>
      <c r="G107" s="270"/>
      <c r="H107" s="271"/>
      <c r="I107" s="271"/>
      <c r="J107" s="388"/>
      <c r="K107" s="340"/>
      <c r="L107" s="341"/>
      <c r="M107" s="393"/>
      <c r="N107" s="270"/>
      <c r="O107" s="271"/>
      <c r="P107" s="271"/>
      <c r="Q107" s="388"/>
      <c r="R107" s="340"/>
      <c r="S107" s="341"/>
      <c r="T107" s="393"/>
      <c r="U107" s="270"/>
      <c r="V107" s="271"/>
      <c r="W107" s="271"/>
      <c r="X107" s="388"/>
      <c r="Y107" s="340"/>
      <c r="Z107" s="341"/>
      <c r="AA107" s="393"/>
      <c r="AB107" s="270"/>
      <c r="AC107" s="271"/>
      <c r="AD107" s="271"/>
      <c r="AE107" s="388"/>
      <c r="AF107" s="340"/>
      <c r="AG107" s="341"/>
      <c r="AH107" s="393"/>
      <c r="AI107" s="270"/>
      <c r="AJ107" s="271"/>
      <c r="AK107" s="271"/>
      <c r="AL107" s="388"/>
      <c r="AM107" s="340"/>
      <c r="AN107" s="341"/>
      <c r="AO107" s="439"/>
      <c r="AQ107" s="214">
        <f>COUNTA(F107:AO107)</f>
        <v>0</v>
      </c>
    </row>
    <row r="108" spans="2:43" ht="23.25" outlineLevel="1" x14ac:dyDescent="0.35">
      <c r="B108" s="208"/>
      <c r="C108" s="231" t="s">
        <v>73</v>
      </c>
      <c r="D108" s="232"/>
      <c r="E108" s="233"/>
      <c r="F108" s="192"/>
      <c r="G108" s="193"/>
      <c r="H108" s="194"/>
      <c r="I108" s="194"/>
      <c r="J108" s="194"/>
      <c r="K108" s="328"/>
      <c r="L108" s="329"/>
      <c r="M108" s="192"/>
      <c r="N108" s="193"/>
      <c r="O108" s="194"/>
      <c r="P108" s="194"/>
      <c r="Q108" s="194"/>
      <c r="R108" s="328"/>
      <c r="S108" s="329"/>
      <c r="T108" s="192"/>
      <c r="U108" s="193"/>
      <c r="V108" s="194"/>
      <c r="W108" s="194"/>
      <c r="X108" s="194"/>
      <c r="Y108" s="328"/>
      <c r="Z108" s="329"/>
      <c r="AA108" s="192"/>
      <c r="AB108" s="193"/>
      <c r="AC108" s="194"/>
      <c r="AD108" s="194"/>
      <c r="AE108" s="194"/>
      <c r="AF108" s="328"/>
      <c r="AG108" s="329"/>
      <c r="AH108" s="192"/>
      <c r="AI108" s="193"/>
      <c r="AJ108" s="194"/>
      <c r="AK108" s="194"/>
      <c r="AL108" s="194"/>
      <c r="AM108" s="328"/>
      <c r="AN108" s="329"/>
      <c r="AO108" s="436"/>
      <c r="AQ108" s="214" t="s">
        <v>67</v>
      </c>
    </row>
    <row r="109" spans="2:43" ht="20.25" customHeight="1" outlineLevel="1" x14ac:dyDescent="0.35">
      <c r="B109" s="208"/>
      <c r="C109" s="210"/>
      <c r="D109" s="501" t="s">
        <v>52</v>
      </c>
      <c r="E109" s="502"/>
      <c r="F109" s="394"/>
      <c r="G109" s="193"/>
      <c r="H109" s="194"/>
      <c r="I109" s="194"/>
      <c r="J109" s="194"/>
      <c r="K109" s="328"/>
      <c r="L109" s="329"/>
      <c r="M109" s="394"/>
      <c r="N109" s="193"/>
      <c r="O109" s="194"/>
      <c r="P109" s="194"/>
      <c r="Q109" s="194"/>
      <c r="R109" s="328"/>
      <c r="S109" s="329"/>
      <c r="T109" s="394"/>
      <c r="U109" s="193"/>
      <c r="V109" s="194"/>
      <c r="W109" s="194"/>
      <c r="X109" s="194"/>
      <c r="Y109" s="328"/>
      <c r="Z109" s="329"/>
      <c r="AA109" s="394"/>
      <c r="AB109" s="193"/>
      <c r="AC109" s="194"/>
      <c r="AD109" s="194"/>
      <c r="AE109" s="194"/>
      <c r="AF109" s="328"/>
      <c r="AG109" s="329"/>
      <c r="AH109" s="394"/>
      <c r="AI109" s="193"/>
      <c r="AJ109" s="194"/>
      <c r="AK109" s="194"/>
      <c r="AL109" s="194"/>
      <c r="AM109" s="328"/>
      <c r="AN109" s="329"/>
      <c r="AO109" s="430"/>
      <c r="AQ109" s="214">
        <f>COUNTA(F109:AO109)</f>
        <v>0</v>
      </c>
    </row>
    <row r="110" spans="2:43" ht="23.25" outlineLevel="1" x14ac:dyDescent="0.35">
      <c r="B110" s="208"/>
      <c r="C110" s="210"/>
      <c r="D110" s="501" t="s">
        <v>15</v>
      </c>
      <c r="E110" s="502"/>
      <c r="F110" s="395"/>
      <c r="G110" s="195"/>
      <c r="H110" s="196"/>
      <c r="I110" s="196"/>
      <c r="J110" s="196"/>
      <c r="K110" s="332"/>
      <c r="L110" s="333"/>
      <c r="M110" s="395"/>
      <c r="N110" s="195"/>
      <c r="O110" s="196"/>
      <c r="P110" s="196"/>
      <c r="Q110" s="196"/>
      <c r="R110" s="332"/>
      <c r="S110" s="333"/>
      <c r="T110" s="395"/>
      <c r="U110" s="195"/>
      <c r="V110" s="196"/>
      <c r="W110" s="196"/>
      <c r="X110" s="196"/>
      <c r="Y110" s="332"/>
      <c r="Z110" s="333"/>
      <c r="AA110" s="395"/>
      <c r="AB110" s="195"/>
      <c r="AC110" s="196"/>
      <c r="AD110" s="196"/>
      <c r="AE110" s="196"/>
      <c r="AF110" s="332"/>
      <c r="AG110" s="333"/>
      <c r="AH110" s="395"/>
      <c r="AI110" s="195"/>
      <c r="AJ110" s="196"/>
      <c r="AK110" s="196"/>
      <c r="AL110" s="196"/>
      <c r="AM110" s="332"/>
      <c r="AN110" s="333"/>
      <c r="AO110" s="430"/>
      <c r="AQ110" s="214">
        <f>COUNTA(F110:AO110)</f>
        <v>0</v>
      </c>
    </row>
    <row r="111" spans="2:43" ht="20.25" customHeight="1" outlineLevel="1" thickBot="1" x14ac:dyDescent="0.4">
      <c r="B111" s="258"/>
      <c r="C111" s="265"/>
      <c r="D111" s="499" t="s">
        <v>36</v>
      </c>
      <c r="E111" s="500"/>
      <c r="F111" s="396"/>
      <c r="G111" s="266"/>
      <c r="H111" s="267"/>
      <c r="I111" s="267"/>
      <c r="J111" s="267"/>
      <c r="K111" s="334"/>
      <c r="L111" s="335"/>
      <c r="M111" s="396"/>
      <c r="N111" s="266"/>
      <c r="O111" s="267"/>
      <c r="P111" s="267"/>
      <c r="Q111" s="267"/>
      <c r="R111" s="334"/>
      <c r="S111" s="335"/>
      <c r="T111" s="396"/>
      <c r="U111" s="266"/>
      <c r="V111" s="267"/>
      <c r="W111" s="267"/>
      <c r="X111" s="267"/>
      <c r="Y111" s="334"/>
      <c r="Z111" s="335"/>
      <c r="AA111" s="396"/>
      <c r="AB111" s="266"/>
      <c r="AC111" s="267"/>
      <c r="AD111" s="267"/>
      <c r="AE111" s="267"/>
      <c r="AF111" s="334"/>
      <c r="AG111" s="335"/>
      <c r="AH111" s="396"/>
      <c r="AI111" s="266"/>
      <c r="AJ111" s="267"/>
      <c r="AK111" s="267"/>
      <c r="AL111" s="267"/>
      <c r="AM111" s="334"/>
      <c r="AN111" s="335"/>
      <c r="AO111" s="431"/>
      <c r="AQ111" s="214">
        <f>COUNTA(F111:AO111)</f>
        <v>0</v>
      </c>
    </row>
    <row r="112" spans="2:43" ht="24" thickTop="1" x14ac:dyDescent="0.35">
      <c r="B112" s="208"/>
      <c r="C112" s="231" t="s">
        <v>37</v>
      </c>
      <c r="D112" s="232"/>
      <c r="E112" s="233"/>
      <c r="F112" s="410" t="s">
        <v>78</v>
      </c>
      <c r="G112" s="193"/>
      <c r="H112" s="407" t="s">
        <v>79</v>
      </c>
      <c r="I112" s="194"/>
      <c r="J112" s="408"/>
      <c r="K112" s="377" t="s">
        <v>74</v>
      </c>
      <c r="L112" s="376" t="s">
        <v>75</v>
      </c>
      <c r="M112" s="410" t="s">
        <v>78</v>
      </c>
      <c r="N112" s="193"/>
      <c r="O112" s="407" t="s">
        <v>79</v>
      </c>
      <c r="P112" s="194"/>
      <c r="Q112" s="408"/>
      <c r="R112" s="377" t="s">
        <v>74</v>
      </c>
      <c r="S112" s="376" t="s">
        <v>75</v>
      </c>
      <c r="T112" s="410" t="s">
        <v>78</v>
      </c>
      <c r="U112" s="193"/>
      <c r="V112" s="407" t="s">
        <v>79</v>
      </c>
      <c r="W112" s="194"/>
      <c r="X112" s="408"/>
      <c r="Y112" s="377" t="s">
        <v>74</v>
      </c>
      <c r="Z112" s="376" t="s">
        <v>75</v>
      </c>
      <c r="AA112" s="410" t="s">
        <v>78</v>
      </c>
      <c r="AB112" s="193"/>
      <c r="AC112" s="407" t="s">
        <v>79</v>
      </c>
      <c r="AD112" s="194"/>
      <c r="AE112" s="408"/>
      <c r="AF112" s="377" t="s">
        <v>74</v>
      </c>
      <c r="AG112" s="376" t="s">
        <v>75</v>
      </c>
      <c r="AH112" s="410" t="s">
        <v>78</v>
      </c>
      <c r="AI112" s="193"/>
      <c r="AJ112" s="407" t="s">
        <v>79</v>
      </c>
      <c r="AK112" s="194"/>
      <c r="AL112" s="408"/>
      <c r="AM112" s="377" t="s">
        <v>74</v>
      </c>
      <c r="AN112" s="376" t="s">
        <v>75</v>
      </c>
      <c r="AO112" s="436"/>
      <c r="AQ112" s="214" t="s">
        <v>67</v>
      </c>
    </row>
    <row r="113" spans="2:43" ht="20.25" customHeight="1" outlineLevel="1" x14ac:dyDescent="0.35">
      <c r="B113" s="208"/>
      <c r="C113" s="191"/>
      <c r="D113" s="505" t="s">
        <v>14</v>
      </c>
      <c r="E113" s="506"/>
      <c r="F113" s="392"/>
      <c r="G113" s="193"/>
      <c r="H113" s="207"/>
      <c r="I113" s="207"/>
      <c r="J113" s="390"/>
      <c r="K113" s="402"/>
      <c r="L113" s="428"/>
      <c r="M113" s="392"/>
      <c r="N113" s="193"/>
      <c r="O113" s="207"/>
      <c r="P113" s="207"/>
      <c r="Q113" s="390"/>
      <c r="R113" s="402"/>
      <c r="S113" s="428"/>
      <c r="T113" s="392"/>
      <c r="U113" s="193"/>
      <c r="V113" s="207"/>
      <c r="W113" s="207"/>
      <c r="X113" s="390"/>
      <c r="Y113" s="402"/>
      <c r="Z113" s="428"/>
      <c r="AA113" s="392"/>
      <c r="AB113" s="193"/>
      <c r="AC113" s="207"/>
      <c r="AD113" s="207"/>
      <c r="AE113" s="390"/>
      <c r="AF113" s="402"/>
      <c r="AG113" s="428"/>
      <c r="AH113" s="392"/>
      <c r="AI113" s="193"/>
      <c r="AJ113" s="207"/>
      <c r="AK113" s="207"/>
      <c r="AL113" s="390"/>
      <c r="AM113" s="402"/>
      <c r="AN113" s="428"/>
      <c r="AO113" s="430"/>
      <c r="AQ113" s="214">
        <f t="shared" ref="AQ113:AQ117" si="16">COUNTA(F113:AO113)</f>
        <v>0</v>
      </c>
    </row>
    <row r="114" spans="2:43" ht="20.25" customHeight="1" outlineLevel="1" x14ac:dyDescent="0.35">
      <c r="B114" s="208"/>
      <c r="C114" s="210"/>
      <c r="D114" s="501" t="s">
        <v>42</v>
      </c>
      <c r="E114" s="502"/>
      <c r="F114" s="392"/>
      <c r="G114" s="193"/>
      <c r="H114" s="207"/>
      <c r="I114" s="207"/>
      <c r="J114" s="424">
        <f>F114/(L114-K114+1)</f>
        <v>0</v>
      </c>
      <c r="K114" s="398"/>
      <c r="L114" s="399"/>
      <c r="M114" s="392"/>
      <c r="N114" s="193"/>
      <c r="O114" s="207"/>
      <c r="P114" s="207"/>
      <c r="Q114" s="424">
        <f>M114/(S114-R114+1)</f>
        <v>0</v>
      </c>
      <c r="R114" s="398"/>
      <c r="S114" s="399"/>
      <c r="T114" s="392"/>
      <c r="U114" s="193"/>
      <c r="V114" s="207"/>
      <c r="W114" s="207"/>
      <c r="X114" s="424">
        <f>T114/(Z114-Y114+1)</f>
        <v>0</v>
      </c>
      <c r="Y114" s="398"/>
      <c r="Z114" s="399"/>
      <c r="AA114" s="392"/>
      <c r="AB114" s="193"/>
      <c r="AC114" s="207"/>
      <c r="AD114" s="207"/>
      <c r="AE114" s="424">
        <f>AA114/(AG114-AF114+1)</f>
        <v>0</v>
      </c>
      <c r="AF114" s="398"/>
      <c r="AG114" s="399"/>
      <c r="AH114" s="392"/>
      <c r="AI114" s="193"/>
      <c r="AJ114" s="207"/>
      <c r="AK114" s="207"/>
      <c r="AL114" s="424">
        <f>AH114/(AN114-AM114+1)</f>
        <v>0</v>
      </c>
      <c r="AM114" s="398"/>
      <c r="AN114" s="399"/>
      <c r="AO114" s="430"/>
      <c r="AQ114" s="214">
        <f>COUNTA(F114:AO114)-5</f>
        <v>0</v>
      </c>
    </row>
    <row r="115" spans="2:43" ht="20.25" customHeight="1" outlineLevel="1" x14ac:dyDescent="0.35">
      <c r="B115" s="208"/>
      <c r="C115" s="191"/>
      <c r="D115" s="505" t="s">
        <v>20</v>
      </c>
      <c r="E115" s="506"/>
      <c r="F115" s="392"/>
      <c r="G115" s="193"/>
      <c r="H115" s="207"/>
      <c r="I115" s="207"/>
      <c r="J115" s="390"/>
      <c r="K115" s="398"/>
      <c r="L115" s="385"/>
      <c r="M115" s="392"/>
      <c r="N115" s="193"/>
      <c r="O115" s="207"/>
      <c r="P115" s="207"/>
      <c r="Q115" s="390"/>
      <c r="R115" s="398"/>
      <c r="S115" s="385"/>
      <c r="T115" s="392"/>
      <c r="U115" s="193"/>
      <c r="V115" s="207"/>
      <c r="W115" s="207"/>
      <c r="X115" s="390"/>
      <c r="Y115" s="398"/>
      <c r="Z115" s="385"/>
      <c r="AA115" s="392"/>
      <c r="AB115" s="193"/>
      <c r="AC115" s="207"/>
      <c r="AD115" s="207"/>
      <c r="AE115" s="390"/>
      <c r="AF115" s="398"/>
      <c r="AG115" s="385"/>
      <c r="AH115" s="392"/>
      <c r="AI115" s="193"/>
      <c r="AJ115" s="207"/>
      <c r="AK115" s="207"/>
      <c r="AL115" s="390"/>
      <c r="AM115" s="398"/>
      <c r="AN115" s="385"/>
      <c r="AO115" s="430"/>
      <c r="AQ115" s="214">
        <f t="shared" si="16"/>
        <v>0</v>
      </c>
    </row>
    <row r="116" spans="2:43" ht="20.25" customHeight="1" outlineLevel="1" x14ac:dyDescent="0.35">
      <c r="B116" s="208"/>
      <c r="C116" s="191"/>
      <c r="D116" s="505" t="s">
        <v>43</v>
      </c>
      <c r="E116" s="506"/>
      <c r="F116" s="392"/>
      <c r="G116" s="193"/>
      <c r="H116" s="207"/>
      <c r="I116" s="207"/>
      <c r="J116" s="390"/>
      <c r="K116" s="398"/>
      <c r="L116" s="385"/>
      <c r="M116" s="392"/>
      <c r="N116" s="193"/>
      <c r="O116" s="207"/>
      <c r="P116" s="207"/>
      <c r="Q116" s="390"/>
      <c r="R116" s="398"/>
      <c r="S116" s="385"/>
      <c r="T116" s="392"/>
      <c r="U116" s="193"/>
      <c r="V116" s="207"/>
      <c r="W116" s="207"/>
      <c r="X116" s="390"/>
      <c r="Y116" s="398"/>
      <c r="Z116" s="385"/>
      <c r="AA116" s="392"/>
      <c r="AB116" s="193"/>
      <c r="AC116" s="207"/>
      <c r="AD116" s="207"/>
      <c r="AE116" s="390"/>
      <c r="AF116" s="398"/>
      <c r="AG116" s="385"/>
      <c r="AH116" s="392"/>
      <c r="AI116" s="193"/>
      <c r="AJ116" s="207"/>
      <c r="AK116" s="207"/>
      <c r="AL116" s="390"/>
      <c r="AM116" s="398"/>
      <c r="AN116" s="385"/>
      <c r="AO116" s="430"/>
      <c r="AQ116" s="214">
        <f t="shared" si="16"/>
        <v>0</v>
      </c>
    </row>
    <row r="117" spans="2:43" ht="20.25" customHeight="1" outlineLevel="1" x14ac:dyDescent="0.35">
      <c r="B117" s="208"/>
      <c r="C117" s="210"/>
      <c r="D117" s="501" t="s">
        <v>22</v>
      </c>
      <c r="E117" s="502"/>
      <c r="F117" s="392"/>
      <c r="G117" s="193"/>
      <c r="H117" s="207"/>
      <c r="I117" s="207"/>
      <c r="J117" s="390"/>
      <c r="K117" s="398"/>
      <c r="L117" s="385"/>
      <c r="M117" s="392"/>
      <c r="N117" s="193"/>
      <c r="O117" s="207"/>
      <c r="P117" s="207"/>
      <c r="Q117" s="390"/>
      <c r="R117" s="398"/>
      <c r="S117" s="385"/>
      <c r="T117" s="392"/>
      <c r="U117" s="193"/>
      <c r="V117" s="207"/>
      <c r="W117" s="207"/>
      <c r="X117" s="390"/>
      <c r="Y117" s="398"/>
      <c r="Z117" s="385"/>
      <c r="AA117" s="392"/>
      <c r="AB117" s="193"/>
      <c r="AC117" s="207"/>
      <c r="AD117" s="207"/>
      <c r="AE117" s="390"/>
      <c r="AF117" s="398"/>
      <c r="AG117" s="385"/>
      <c r="AH117" s="392"/>
      <c r="AI117" s="193"/>
      <c r="AJ117" s="207"/>
      <c r="AK117" s="207"/>
      <c r="AL117" s="390"/>
      <c r="AM117" s="398"/>
      <c r="AN117" s="385"/>
      <c r="AO117" s="430"/>
      <c r="AQ117" s="214">
        <f t="shared" si="16"/>
        <v>0</v>
      </c>
    </row>
    <row r="118" spans="2:43" ht="20.25" customHeight="1" outlineLevel="1" x14ac:dyDescent="0.35">
      <c r="B118" s="268"/>
      <c r="C118" s="272"/>
      <c r="D118" s="507" t="s">
        <v>21</v>
      </c>
      <c r="E118" s="508"/>
      <c r="F118" s="278"/>
      <c r="G118" s="270"/>
      <c r="H118" s="277"/>
      <c r="I118" s="277"/>
      <c r="J118" s="425">
        <f>F118/(L118-K118+1)</f>
        <v>0</v>
      </c>
      <c r="K118" s="400"/>
      <c r="L118" s="401"/>
      <c r="M118" s="278"/>
      <c r="N118" s="270"/>
      <c r="O118" s="277"/>
      <c r="P118" s="277"/>
      <c r="Q118" s="425">
        <f>M118/(S118-R118+1)</f>
        <v>0</v>
      </c>
      <c r="R118" s="400"/>
      <c r="S118" s="401"/>
      <c r="T118" s="278"/>
      <c r="U118" s="270"/>
      <c r="V118" s="277"/>
      <c r="W118" s="277"/>
      <c r="X118" s="425">
        <f>T118/(Z118-Y118+1)</f>
        <v>0</v>
      </c>
      <c r="Y118" s="400"/>
      <c r="Z118" s="401"/>
      <c r="AA118" s="278"/>
      <c r="AB118" s="270"/>
      <c r="AC118" s="277"/>
      <c r="AD118" s="277"/>
      <c r="AE118" s="425">
        <f>AA118/(AG118-AF118+1)</f>
        <v>0</v>
      </c>
      <c r="AF118" s="400"/>
      <c r="AG118" s="401"/>
      <c r="AH118" s="278"/>
      <c r="AI118" s="270"/>
      <c r="AJ118" s="277"/>
      <c r="AK118" s="277"/>
      <c r="AL118" s="425">
        <f>AH118/(AN118-AM118+1)</f>
        <v>0</v>
      </c>
      <c r="AM118" s="400"/>
      <c r="AN118" s="401"/>
      <c r="AO118" s="434"/>
      <c r="AQ118" s="214">
        <f>COUNTA(F118:AO118)-5</f>
        <v>0</v>
      </c>
    </row>
    <row r="119" spans="2:43" ht="23.25" outlineLevel="1" x14ac:dyDescent="0.35">
      <c r="B119" s="208"/>
      <c r="C119" s="231" t="s">
        <v>38</v>
      </c>
      <c r="D119" s="232"/>
      <c r="E119" s="233"/>
      <c r="F119" s="410"/>
      <c r="G119" s="193"/>
      <c r="H119" s="407"/>
      <c r="I119" s="194"/>
      <c r="J119" s="409"/>
      <c r="K119" s="384"/>
      <c r="L119" s="385"/>
      <c r="M119" s="192"/>
      <c r="N119" s="193"/>
      <c r="O119" s="194"/>
      <c r="P119" s="194"/>
      <c r="Q119" s="409"/>
      <c r="R119" s="384"/>
      <c r="S119" s="385"/>
      <c r="T119" s="192"/>
      <c r="U119" s="193"/>
      <c r="V119" s="194"/>
      <c r="W119" s="194"/>
      <c r="X119" s="409"/>
      <c r="Y119" s="384"/>
      <c r="Z119" s="385"/>
      <c r="AA119" s="192"/>
      <c r="AB119" s="193"/>
      <c r="AC119" s="194"/>
      <c r="AD119" s="194"/>
      <c r="AE119" s="409"/>
      <c r="AF119" s="384"/>
      <c r="AG119" s="385"/>
      <c r="AH119" s="192"/>
      <c r="AI119" s="193"/>
      <c r="AJ119" s="194"/>
      <c r="AK119" s="194"/>
      <c r="AL119" s="409"/>
      <c r="AM119" s="384"/>
      <c r="AN119" s="385"/>
      <c r="AO119" s="436"/>
      <c r="AQ119" s="214" t="s">
        <v>67</v>
      </c>
    </row>
    <row r="120" spans="2:43" ht="20.25" customHeight="1" outlineLevel="1" x14ac:dyDescent="0.35">
      <c r="B120" s="268"/>
      <c r="C120" s="272"/>
      <c r="D120" s="507" t="s">
        <v>85</v>
      </c>
      <c r="E120" s="508"/>
      <c r="F120" s="278"/>
      <c r="G120" s="270"/>
      <c r="H120" s="277"/>
      <c r="I120" s="277"/>
      <c r="J120" s="426"/>
      <c r="K120" s="400"/>
      <c r="L120" s="401"/>
      <c r="M120" s="278"/>
      <c r="N120" s="270"/>
      <c r="O120" s="277"/>
      <c r="P120" s="277"/>
      <c r="Q120" s="426"/>
      <c r="R120" s="400"/>
      <c r="S120" s="401"/>
      <c r="T120" s="278"/>
      <c r="U120" s="270"/>
      <c r="V120" s="277"/>
      <c r="W120" s="277"/>
      <c r="X120" s="426"/>
      <c r="Y120" s="400"/>
      <c r="Z120" s="401"/>
      <c r="AA120" s="278"/>
      <c r="AB120" s="270"/>
      <c r="AC120" s="277"/>
      <c r="AD120" s="277"/>
      <c r="AE120" s="426"/>
      <c r="AF120" s="400"/>
      <c r="AG120" s="401"/>
      <c r="AH120" s="278"/>
      <c r="AI120" s="270"/>
      <c r="AJ120" s="277"/>
      <c r="AK120" s="277"/>
      <c r="AL120" s="426"/>
      <c r="AM120" s="400"/>
      <c r="AN120" s="401"/>
      <c r="AO120" s="434"/>
      <c r="AQ120" s="214">
        <f>COUNTA(F120:AO120)</f>
        <v>0</v>
      </c>
    </row>
    <row r="121" spans="2:43" ht="23.25" outlineLevel="1" x14ac:dyDescent="0.35">
      <c r="B121" s="208"/>
      <c r="C121" s="231" t="s">
        <v>39</v>
      </c>
      <c r="D121" s="232"/>
      <c r="E121" s="233"/>
      <c r="F121" s="410"/>
      <c r="G121" s="193"/>
      <c r="H121" s="407"/>
      <c r="I121" s="194"/>
      <c r="J121" s="409"/>
      <c r="K121" s="384"/>
      <c r="L121" s="385"/>
      <c r="M121" s="192"/>
      <c r="N121" s="193"/>
      <c r="O121" s="194"/>
      <c r="P121" s="194"/>
      <c r="Q121" s="409"/>
      <c r="R121" s="384"/>
      <c r="S121" s="385"/>
      <c r="T121" s="192"/>
      <c r="U121" s="193"/>
      <c r="V121" s="194"/>
      <c r="W121" s="194"/>
      <c r="X121" s="409"/>
      <c r="Y121" s="384"/>
      <c r="Z121" s="385"/>
      <c r="AA121" s="192"/>
      <c r="AB121" s="193"/>
      <c r="AC121" s="194"/>
      <c r="AD121" s="194"/>
      <c r="AE121" s="409"/>
      <c r="AF121" s="384"/>
      <c r="AG121" s="385"/>
      <c r="AH121" s="192"/>
      <c r="AI121" s="193"/>
      <c r="AJ121" s="194"/>
      <c r="AK121" s="194"/>
      <c r="AL121" s="409"/>
      <c r="AM121" s="384"/>
      <c r="AN121" s="385"/>
      <c r="AO121" s="436"/>
      <c r="AQ121" s="214" t="s">
        <v>67</v>
      </c>
    </row>
    <row r="122" spans="2:43" ht="20.25" customHeight="1" outlineLevel="1" x14ac:dyDescent="0.35">
      <c r="B122" s="208"/>
      <c r="C122" s="191"/>
      <c r="D122" s="505" t="s">
        <v>46</v>
      </c>
      <c r="E122" s="506"/>
      <c r="F122" s="403"/>
      <c r="G122" s="193"/>
      <c r="H122" s="207"/>
      <c r="I122" s="207"/>
      <c r="J122" s="409"/>
      <c r="K122" s="398"/>
      <c r="L122" s="399"/>
      <c r="M122" s="403"/>
      <c r="N122" s="193"/>
      <c r="O122" s="207"/>
      <c r="P122" s="207"/>
      <c r="Q122" s="409"/>
      <c r="R122" s="398"/>
      <c r="S122" s="399"/>
      <c r="T122" s="403"/>
      <c r="U122" s="193"/>
      <c r="V122" s="207"/>
      <c r="W122" s="207"/>
      <c r="X122" s="409"/>
      <c r="Y122" s="398"/>
      <c r="Z122" s="399"/>
      <c r="AA122" s="403"/>
      <c r="AB122" s="193"/>
      <c r="AC122" s="207"/>
      <c r="AD122" s="207"/>
      <c r="AE122" s="409"/>
      <c r="AF122" s="398"/>
      <c r="AG122" s="399"/>
      <c r="AH122" s="403"/>
      <c r="AI122" s="193"/>
      <c r="AJ122" s="207"/>
      <c r="AK122" s="207"/>
      <c r="AL122" s="409"/>
      <c r="AM122" s="398"/>
      <c r="AN122" s="399"/>
      <c r="AO122" s="430"/>
      <c r="AQ122" s="214">
        <f t="shared" ref="AQ122:AQ127" si="17">COUNTA(F122:AO122)</f>
        <v>0</v>
      </c>
    </row>
    <row r="123" spans="2:43" ht="20.25" customHeight="1" outlineLevel="1" x14ac:dyDescent="0.35">
      <c r="B123" s="208"/>
      <c r="C123" s="191"/>
      <c r="D123" s="505" t="s">
        <v>47</v>
      </c>
      <c r="E123" s="506"/>
      <c r="F123" s="403"/>
      <c r="G123" s="193"/>
      <c r="H123" s="207"/>
      <c r="I123" s="207"/>
      <c r="J123" s="409"/>
      <c r="K123" s="398"/>
      <c r="L123" s="399"/>
      <c r="M123" s="403"/>
      <c r="N123" s="193"/>
      <c r="O123" s="207"/>
      <c r="P123" s="207"/>
      <c r="Q123" s="409"/>
      <c r="R123" s="398"/>
      <c r="S123" s="399"/>
      <c r="T123" s="403"/>
      <c r="U123" s="193"/>
      <c r="V123" s="207"/>
      <c r="W123" s="207"/>
      <c r="X123" s="409"/>
      <c r="Y123" s="398"/>
      <c r="Z123" s="399"/>
      <c r="AA123" s="403"/>
      <c r="AB123" s="193"/>
      <c r="AC123" s="207"/>
      <c r="AD123" s="207"/>
      <c r="AE123" s="409"/>
      <c r="AF123" s="398"/>
      <c r="AG123" s="399"/>
      <c r="AH123" s="403"/>
      <c r="AI123" s="193"/>
      <c r="AJ123" s="207"/>
      <c r="AK123" s="207"/>
      <c r="AL123" s="409"/>
      <c r="AM123" s="398"/>
      <c r="AN123" s="399"/>
      <c r="AO123" s="430"/>
      <c r="AQ123" s="214">
        <f t="shared" si="17"/>
        <v>0</v>
      </c>
    </row>
    <row r="124" spans="2:43" ht="20.25" customHeight="1" outlineLevel="1" x14ac:dyDescent="0.35">
      <c r="B124" s="208"/>
      <c r="C124" s="210"/>
      <c r="D124" s="501" t="s">
        <v>48</v>
      </c>
      <c r="E124" s="502"/>
      <c r="F124" s="403"/>
      <c r="G124" s="193"/>
      <c r="H124" s="207"/>
      <c r="I124" s="207"/>
      <c r="J124" s="409"/>
      <c r="K124" s="398"/>
      <c r="L124" s="399"/>
      <c r="M124" s="403"/>
      <c r="N124" s="193"/>
      <c r="O124" s="207"/>
      <c r="P124" s="207"/>
      <c r="Q124" s="409"/>
      <c r="R124" s="398"/>
      <c r="S124" s="399"/>
      <c r="T124" s="403"/>
      <c r="U124" s="193"/>
      <c r="V124" s="207"/>
      <c r="W124" s="207"/>
      <c r="X124" s="409"/>
      <c r="Y124" s="398"/>
      <c r="Z124" s="399"/>
      <c r="AA124" s="403"/>
      <c r="AB124" s="193"/>
      <c r="AC124" s="207"/>
      <c r="AD124" s="207"/>
      <c r="AE124" s="409"/>
      <c r="AF124" s="398"/>
      <c r="AG124" s="399"/>
      <c r="AH124" s="403"/>
      <c r="AI124" s="193"/>
      <c r="AJ124" s="207"/>
      <c r="AK124" s="207"/>
      <c r="AL124" s="409"/>
      <c r="AM124" s="398"/>
      <c r="AN124" s="399"/>
      <c r="AO124" s="430"/>
      <c r="AQ124" s="214">
        <f t="shared" si="17"/>
        <v>0</v>
      </c>
    </row>
    <row r="125" spans="2:43" ht="20.25" customHeight="1" outlineLevel="1" x14ac:dyDescent="0.35">
      <c r="B125" s="208"/>
      <c r="C125" s="191"/>
      <c r="D125" s="505" t="s">
        <v>49</v>
      </c>
      <c r="E125" s="506"/>
      <c r="F125" s="403"/>
      <c r="G125" s="193"/>
      <c r="H125" s="207"/>
      <c r="I125" s="207"/>
      <c r="J125" s="409"/>
      <c r="K125" s="398"/>
      <c r="L125" s="399"/>
      <c r="M125" s="403"/>
      <c r="N125" s="193"/>
      <c r="O125" s="207"/>
      <c r="P125" s="207"/>
      <c r="Q125" s="409"/>
      <c r="R125" s="398"/>
      <c r="S125" s="399"/>
      <c r="T125" s="403"/>
      <c r="U125" s="193"/>
      <c r="V125" s="207"/>
      <c r="W125" s="207"/>
      <c r="X125" s="409"/>
      <c r="Y125" s="398"/>
      <c r="Z125" s="399"/>
      <c r="AA125" s="403"/>
      <c r="AB125" s="193"/>
      <c r="AC125" s="207"/>
      <c r="AD125" s="207"/>
      <c r="AE125" s="409"/>
      <c r="AF125" s="398"/>
      <c r="AG125" s="399"/>
      <c r="AH125" s="403"/>
      <c r="AI125" s="193"/>
      <c r="AJ125" s="207"/>
      <c r="AK125" s="207"/>
      <c r="AL125" s="409"/>
      <c r="AM125" s="398"/>
      <c r="AN125" s="399"/>
      <c r="AO125" s="430"/>
      <c r="AQ125" s="214">
        <f t="shared" si="17"/>
        <v>0</v>
      </c>
    </row>
    <row r="126" spans="2:43" ht="20.25" customHeight="1" outlineLevel="1" x14ac:dyDescent="0.35">
      <c r="B126" s="208"/>
      <c r="C126" s="191"/>
      <c r="D126" s="505" t="s">
        <v>31</v>
      </c>
      <c r="E126" s="506"/>
      <c r="F126" s="403"/>
      <c r="G126" s="193"/>
      <c r="H126" s="207"/>
      <c r="I126" s="207"/>
      <c r="J126" s="409"/>
      <c r="K126" s="398"/>
      <c r="L126" s="399"/>
      <c r="M126" s="403"/>
      <c r="N126" s="193"/>
      <c r="O126" s="207"/>
      <c r="P126" s="207"/>
      <c r="Q126" s="409"/>
      <c r="R126" s="398"/>
      <c r="S126" s="399"/>
      <c r="T126" s="403"/>
      <c r="U126" s="193"/>
      <c r="V126" s="207"/>
      <c r="W126" s="207"/>
      <c r="X126" s="409"/>
      <c r="Y126" s="398"/>
      <c r="Z126" s="399"/>
      <c r="AA126" s="403"/>
      <c r="AB126" s="193"/>
      <c r="AC126" s="207"/>
      <c r="AD126" s="207"/>
      <c r="AE126" s="409"/>
      <c r="AF126" s="398"/>
      <c r="AG126" s="399"/>
      <c r="AH126" s="403"/>
      <c r="AI126" s="193"/>
      <c r="AJ126" s="207"/>
      <c r="AK126" s="207"/>
      <c r="AL126" s="409"/>
      <c r="AM126" s="398"/>
      <c r="AN126" s="399"/>
      <c r="AO126" s="430"/>
      <c r="AQ126" s="214">
        <f t="shared" si="17"/>
        <v>0</v>
      </c>
    </row>
    <row r="127" spans="2:43" ht="20.25" customHeight="1" outlineLevel="1" thickBot="1" x14ac:dyDescent="0.4">
      <c r="B127" s="258"/>
      <c r="C127" s="265"/>
      <c r="D127" s="499" t="s">
        <v>41</v>
      </c>
      <c r="E127" s="500"/>
      <c r="F127" s="413"/>
      <c r="G127" s="260"/>
      <c r="H127" s="414"/>
      <c r="I127" s="414"/>
      <c r="J127" s="427"/>
      <c r="K127" s="415"/>
      <c r="L127" s="416"/>
      <c r="M127" s="413"/>
      <c r="N127" s="260"/>
      <c r="O127" s="414"/>
      <c r="P127" s="414"/>
      <c r="Q127" s="427"/>
      <c r="R127" s="415"/>
      <c r="S127" s="416"/>
      <c r="T127" s="413"/>
      <c r="U127" s="260"/>
      <c r="V127" s="414"/>
      <c r="W127" s="414"/>
      <c r="X127" s="427"/>
      <c r="Y127" s="415"/>
      <c r="Z127" s="416"/>
      <c r="AA127" s="413"/>
      <c r="AB127" s="260"/>
      <c r="AC127" s="414"/>
      <c r="AD127" s="414"/>
      <c r="AE127" s="427"/>
      <c r="AF127" s="415"/>
      <c r="AG127" s="416"/>
      <c r="AH127" s="413"/>
      <c r="AI127" s="260"/>
      <c r="AJ127" s="414"/>
      <c r="AK127" s="414"/>
      <c r="AL127" s="427"/>
      <c r="AM127" s="415"/>
      <c r="AN127" s="416"/>
      <c r="AO127" s="431"/>
      <c r="AQ127" s="214">
        <f t="shared" si="17"/>
        <v>0</v>
      </c>
    </row>
    <row r="128" spans="2:43" ht="24" outlineLevel="1" thickTop="1" x14ac:dyDescent="0.35">
      <c r="B128" s="208"/>
      <c r="C128" s="231" t="s">
        <v>86</v>
      </c>
      <c r="D128" s="232"/>
      <c r="E128" s="233"/>
      <c r="F128" s="410"/>
      <c r="G128" s="193"/>
      <c r="H128" s="407"/>
      <c r="I128" s="194"/>
      <c r="J128" s="194"/>
      <c r="K128" s="328"/>
      <c r="L128" s="329"/>
      <c r="M128" s="192"/>
      <c r="N128" s="193"/>
      <c r="O128" s="194"/>
      <c r="P128" s="194"/>
      <c r="Q128" s="194"/>
      <c r="R128" s="328"/>
      <c r="S128" s="329"/>
      <c r="T128" s="192"/>
      <c r="U128" s="193"/>
      <c r="V128" s="194"/>
      <c r="W128" s="194"/>
      <c r="X128" s="194"/>
      <c r="Y128" s="328"/>
      <c r="Z128" s="329"/>
      <c r="AA128" s="192"/>
      <c r="AB128" s="193"/>
      <c r="AC128" s="194"/>
      <c r="AD128" s="194"/>
      <c r="AE128" s="194"/>
      <c r="AF128" s="328"/>
      <c r="AG128" s="329"/>
      <c r="AH128" s="192"/>
      <c r="AI128" s="193"/>
      <c r="AJ128" s="194"/>
      <c r="AK128" s="194"/>
      <c r="AL128" s="194"/>
      <c r="AM128" s="328"/>
      <c r="AN128" s="329"/>
      <c r="AO128" s="436"/>
      <c r="AQ128" s="214" t="s">
        <v>67</v>
      </c>
    </row>
    <row r="129" spans="2:43" ht="20.25" customHeight="1" outlineLevel="1" x14ac:dyDescent="0.35">
      <c r="B129" s="208"/>
      <c r="C129" s="210"/>
      <c r="D129" s="501" t="s">
        <v>50</v>
      </c>
      <c r="E129" s="502"/>
      <c r="F129" s="392"/>
      <c r="G129" s="193"/>
      <c r="H129" s="207"/>
      <c r="I129" s="207"/>
      <c r="J129" s="194"/>
      <c r="K129" s="328"/>
      <c r="L129" s="329"/>
      <c r="M129" s="392"/>
      <c r="N129" s="193"/>
      <c r="O129" s="207"/>
      <c r="P129" s="207"/>
      <c r="Q129" s="194"/>
      <c r="R129" s="328"/>
      <c r="S129" s="329"/>
      <c r="T129" s="392"/>
      <c r="U129" s="193"/>
      <c r="V129" s="207"/>
      <c r="W129" s="207"/>
      <c r="X129" s="194"/>
      <c r="Y129" s="328"/>
      <c r="Z129" s="329"/>
      <c r="AA129" s="392"/>
      <c r="AB129" s="193"/>
      <c r="AC129" s="207"/>
      <c r="AD129" s="207"/>
      <c r="AE129" s="194"/>
      <c r="AF129" s="328"/>
      <c r="AG129" s="329"/>
      <c r="AH129" s="392"/>
      <c r="AI129" s="193"/>
      <c r="AJ129" s="207"/>
      <c r="AK129" s="207"/>
      <c r="AL129" s="194"/>
      <c r="AM129" s="328"/>
      <c r="AN129" s="329"/>
      <c r="AO129" s="430"/>
      <c r="AQ129" s="214">
        <f>COUNTA(F129:AO129)</f>
        <v>0</v>
      </c>
    </row>
    <row r="130" spans="2:43" ht="20.25" customHeight="1" outlineLevel="1" x14ac:dyDescent="0.35">
      <c r="B130" s="208"/>
      <c r="C130" s="210"/>
      <c r="D130" s="501" t="s">
        <v>44</v>
      </c>
      <c r="E130" s="502"/>
      <c r="F130" s="392"/>
      <c r="G130" s="193"/>
      <c r="H130" s="405"/>
      <c r="I130" s="405"/>
      <c r="J130" s="198"/>
      <c r="K130" s="344"/>
      <c r="L130" s="329"/>
      <c r="M130" s="392"/>
      <c r="N130" s="193"/>
      <c r="O130" s="405"/>
      <c r="P130" s="405"/>
      <c r="Q130" s="198"/>
      <c r="R130" s="344"/>
      <c r="S130" s="329"/>
      <c r="T130" s="392"/>
      <c r="U130" s="193"/>
      <c r="V130" s="441"/>
      <c r="W130" s="405"/>
      <c r="X130" s="198"/>
      <c r="Y130" s="344"/>
      <c r="Z130" s="329"/>
      <c r="AA130" s="392"/>
      <c r="AB130" s="193"/>
      <c r="AC130" s="441"/>
      <c r="AD130" s="405"/>
      <c r="AE130" s="198"/>
      <c r="AF130" s="344"/>
      <c r="AG130" s="329"/>
      <c r="AH130" s="392"/>
      <c r="AI130" s="193"/>
      <c r="AJ130" s="405"/>
      <c r="AK130" s="405"/>
      <c r="AL130" s="198"/>
      <c r="AM130" s="344"/>
      <c r="AN130" s="329"/>
      <c r="AO130" s="430"/>
      <c r="AQ130" s="214">
        <f>COUNTA(F130:AO130)</f>
        <v>0</v>
      </c>
    </row>
    <row r="131" spans="2:43" ht="20.25" customHeight="1" outlineLevel="1" thickBot="1" x14ac:dyDescent="0.4">
      <c r="B131" s="209"/>
      <c r="C131" s="241"/>
      <c r="D131" s="503" t="s">
        <v>45</v>
      </c>
      <c r="E131" s="504"/>
      <c r="F131" s="404"/>
      <c r="G131" s="242"/>
      <c r="H131" s="406"/>
      <c r="I131" s="406"/>
      <c r="J131" s="243"/>
      <c r="K131" s="336"/>
      <c r="L131" s="337"/>
      <c r="M131" s="404"/>
      <c r="N131" s="242"/>
      <c r="O131" s="406"/>
      <c r="P131" s="406"/>
      <c r="Q131" s="243"/>
      <c r="R131" s="336"/>
      <c r="S131" s="337"/>
      <c r="T131" s="404"/>
      <c r="U131" s="242"/>
      <c r="V131" s="406"/>
      <c r="W131" s="406"/>
      <c r="X131" s="243"/>
      <c r="Y131" s="336"/>
      <c r="Z131" s="337"/>
      <c r="AA131" s="404"/>
      <c r="AB131" s="242"/>
      <c r="AC131" s="406"/>
      <c r="AD131" s="406"/>
      <c r="AE131" s="243"/>
      <c r="AF131" s="336"/>
      <c r="AG131" s="337"/>
      <c r="AH131" s="404"/>
      <c r="AI131" s="242"/>
      <c r="AJ131" s="406"/>
      <c r="AK131" s="406"/>
      <c r="AL131" s="243"/>
      <c r="AM131" s="336"/>
      <c r="AN131" s="337"/>
      <c r="AO131" s="437"/>
      <c r="AQ131" s="214">
        <f>COUNTA(F131:AO131)</f>
        <v>0</v>
      </c>
    </row>
    <row r="132" spans="2:43" ht="24" thickBot="1" x14ac:dyDescent="0.4">
      <c r="B132" s="280"/>
      <c r="C132" s="280"/>
      <c r="D132" s="281"/>
      <c r="E132" s="281"/>
      <c r="F132" s="282"/>
      <c r="G132" s="283"/>
      <c r="H132" s="284"/>
      <c r="I132" s="284"/>
      <c r="J132" s="284"/>
      <c r="K132" s="351"/>
      <c r="L132" s="351"/>
      <c r="M132" s="285"/>
      <c r="N132" s="283"/>
      <c r="O132" s="284"/>
      <c r="P132" s="284"/>
      <c r="Q132" s="284"/>
      <c r="R132" s="351"/>
      <c r="S132" s="351"/>
      <c r="T132" s="285"/>
      <c r="U132" s="283"/>
      <c r="V132" s="284"/>
      <c r="W132" s="284"/>
      <c r="X132" s="284"/>
      <c r="Y132" s="351"/>
      <c r="Z132" s="351"/>
      <c r="AA132" s="285"/>
      <c r="AB132" s="283"/>
      <c r="AC132" s="284"/>
      <c r="AD132" s="284"/>
      <c r="AE132" s="284"/>
      <c r="AF132" s="351"/>
      <c r="AG132" s="351"/>
      <c r="AH132" s="285"/>
      <c r="AI132" s="283"/>
      <c r="AJ132" s="284"/>
      <c r="AK132" s="284"/>
      <c r="AL132" s="284"/>
      <c r="AM132" s="351"/>
      <c r="AN132" s="351"/>
      <c r="AO132" s="286"/>
      <c r="AP132" s="129"/>
      <c r="AQ132" s="213" t="s">
        <v>65</v>
      </c>
    </row>
    <row r="133" spans="2:43" ht="23.25" x14ac:dyDescent="0.35">
      <c r="B133" s="244" t="s">
        <v>54</v>
      </c>
      <c r="C133" s="245"/>
      <c r="D133" s="246"/>
      <c r="E133" s="247"/>
      <c r="F133" s="248"/>
      <c r="G133" s="249"/>
      <c r="H133" s="250"/>
      <c r="I133" s="250"/>
      <c r="J133" s="250"/>
      <c r="K133" s="367"/>
      <c r="L133" s="368"/>
      <c r="M133" s="248"/>
      <c r="N133" s="249"/>
      <c r="O133" s="250"/>
      <c r="P133" s="250"/>
      <c r="Q133" s="250"/>
      <c r="R133" s="367"/>
      <c r="S133" s="368"/>
      <c r="T133" s="248"/>
      <c r="U133" s="249"/>
      <c r="V133" s="250"/>
      <c r="W133" s="250"/>
      <c r="X133" s="250"/>
      <c r="Y133" s="367"/>
      <c r="Z133" s="368"/>
      <c r="AA133" s="251"/>
      <c r="AB133" s="249"/>
      <c r="AC133" s="250"/>
      <c r="AD133" s="250"/>
      <c r="AE133" s="250"/>
      <c r="AF133" s="367"/>
      <c r="AG133" s="368"/>
      <c r="AH133" s="248"/>
      <c r="AI133" s="249"/>
      <c r="AJ133" s="250"/>
      <c r="AK133" s="250"/>
      <c r="AL133" s="250"/>
      <c r="AM133" s="367"/>
      <c r="AN133" s="368"/>
      <c r="AO133" s="252"/>
      <c r="AQ133" s="213" t="s">
        <v>66</v>
      </c>
    </row>
    <row r="134" spans="2:43" ht="20.25" customHeight="1" outlineLevel="1" x14ac:dyDescent="0.35">
      <c r="B134" s="253"/>
      <c r="C134" s="254"/>
      <c r="D134" s="509" t="s">
        <v>77</v>
      </c>
      <c r="E134" s="510"/>
      <c r="F134" s="538"/>
      <c r="G134" s="539"/>
      <c r="H134" s="539"/>
      <c r="I134" s="539"/>
      <c r="J134" s="539"/>
      <c r="K134" s="539"/>
      <c r="L134" s="540"/>
      <c r="M134" s="538"/>
      <c r="N134" s="539"/>
      <c r="O134" s="539"/>
      <c r="P134" s="539"/>
      <c r="Q134" s="539"/>
      <c r="R134" s="539"/>
      <c r="S134" s="540"/>
      <c r="T134" s="538"/>
      <c r="U134" s="539"/>
      <c r="V134" s="539"/>
      <c r="W134" s="539"/>
      <c r="X134" s="539"/>
      <c r="Y134" s="539"/>
      <c r="Z134" s="540"/>
      <c r="AA134" s="538"/>
      <c r="AB134" s="539"/>
      <c r="AC134" s="539"/>
      <c r="AD134" s="539"/>
      <c r="AE134" s="539"/>
      <c r="AF134" s="539"/>
      <c r="AG134" s="540"/>
      <c r="AH134" s="538"/>
      <c r="AI134" s="539"/>
      <c r="AJ134" s="539"/>
      <c r="AK134" s="539"/>
      <c r="AL134" s="539"/>
      <c r="AM134" s="539"/>
      <c r="AN134" s="540"/>
      <c r="AO134" s="438"/>
      <c r="AQ134" s="214">
        <f>COUNTA(F134:AO134)</f>
        <v>0</v>
      </c>
    </row>
    <row r="135" spans="2:43" ht="20.25" customHeight="1" outlineLevel="1" x14ac:dyDescent="0.35">
      <c r="B135" s="208"/>
      <c r="C135" s="210"/>
      <c r="D135" s="501" t="s">
        <v>40</v>
      </c>
      <c r="E135" s="511"/>
      <c r="F135" s="391"/>
      <c r="G135" s="397"/>
      <c r="H135" s="207"/>
      <c r="I135" s="207"/>
      <c r="J135" s="207"/>
      <c r="K135" s="411"/>
      <c r="L135" s="412"/>
      <c r="M135" s="391"/>
      <c r="N135" s="397"/>
      <c r="O135" s="207"/>
      <c r="P135" s="207"/>
      <c r="Q135" s="207"/>
      <c r="R135" s="411"/>
      <c r="S135" s="412"/>
      <c r="T135" s="391"/>
      <c r="U135" s="397"/>
      <c r="V135" s="207"/>
      <c r="W135" s="207"/>
      <c r="X135" s="207"/>
      <c r="Y135" s="411"/>
      <c r="Z135" s="412"/>
      <c r="AA135" s="391"/>
      <c r="AB135" s="397"/>
      <c r="AC135" s="207"/>
      <c r="AD135" s="207"/>
      <c r="AE135" s="207"/>
      <c r="AF135" s="411"/>
      <c r="AG135" s="412"/>
      <c r="AH135" s="391"/>
      <c r="AI135" s="397"/>
      <c r="AJ135" s="207"/>
      <c r="AK135" s="207"/>
      <c r="AL135" s="207"/>
      <c r="AM135" s="411"/>
      <c r="AN135" s="412"/>
      <c r="AO135" s="436"/>
      <c r="AQ135" s="214">
        <f>COUNTA(F135:AO135)</f>
        <v>0</v>
      </c>
    </row>
    <row r="136" spans="2:43" ht="20.25" customHeight="1" outlineLevel="1" x14ac:dyDescent="0.35">
      <c r="B136" s="208"/>
      <c r="C136" s="210"/>
      <c r="D136" s="501" t="s">
        <v>51</v>
      </c>
      <c r="E136" s="511"/>
      <c r="F136" s="392"/>
      <c r="G136" s="193"/>
      <c r="H136" s="194"/>
      <c r="I136" s="194"/>
      <c r="J136" s="194"/>
      <c r="K136" s="328"/>
      <c r="L136" s="329"/>
      <c r="M136" s="392"/>
      <c r="N136" s="193"/>
      <c r="O136" s="194"/>
      <c r="P136" s="194"/>
      <c r="Q136" s="194"/>
      <c r="R136" s="328"/>
      <c r="S136" s="329"/>
      <c r="T136" s="392"/>
      <c r="U136" s="193"/>
      <c r="V136" s="194"/>
      <c r="W136" s="194"/>
      <c r="X136" s="194"/>
      <c r="Y136" s="328"/>
      <c r="Z136" s="329"/>
      <c r="AA136" s="392"/>
      <c r="AB136" s="193"/>
      <c r="AC136" s="194"/>
      <c r="AD136" s="194"/>
      <c r="AE136" s="194"/>
      <c r="AF136" s="328"/>
      <c r="AG136" s="329"/>
      <c r="AH136" s="392"/>
      <c r="AI136" s="193"/>
      <c r="AJ136" s="194"/>
      <c r="AK136" s="194"/>
      <c r="AL136" s="194"/>
      <c r="AM136" s="328"/>
      <c r="AN136" s="329"/>
      <c r="AO136" s="436"/>
      <c r="AQ136" s="214">
        <f>COUNTA(F136:AO136)</f>
        <v>0</v>
      </c>
    </row>
    <row r="137" spans="2:43" ht="20.25" customHeight="1" outlineLevel="1" x14ac:dyDescent="0.35">
      <c r="B137" s="268"/>
      <c r="C137" s="269"/>
      <c r="D137" s="512" t="s">
        <v>53</v>
      </c>
      <c r="E137" s="513"/>
      <c r="F137" s="393"/>
      <c r="G137" s="270"/>
      <c r="H137" s="271"/>
      <c r="I137" s="271"/>
      <c r="J137" s="388"/>
      <c r="K137" s="340"/>
      <c r="L137" s="341"/>
      <c r="M137" s="393"/>
      <c r="N137" s="270"/>
      <c r="O137" s="271"/>
      <c r="P137" s="271"/>
      <c r="Q137" s="388"/>
      <c r="R137" s="340"/>
      <c r="S137" s="341"/>
      <c r="T137" s="393"/>
      <c r="U137" s="270"/>
      <c r="V137" s="271"/>
      <c r="W137" s="271"/>
      <c r="X137" s="388"/>
      <c r="Y137" s="340"/>
      <c r="Z137" s="341"/>
      <c r="AA137" s="393"/>
      <c r="AB137" s="270"/>
      <c r="AC137" s="271"/>
      <c r="AD137" s="271"/>
      <c r="AE137" s="388"/>
      <c r="AF137" s="340"/>
      <c r="AG137" s="341"/>
      <c r="AH137" s="393"/>
      <c r="AI137" s="270"/>
      <c r="AJ137" s="271"/>
      <c r="AK137" s="271"/>
      <c r="AL137" s="388"/>
      <c r="AM137" s="340"/>
      <c r="AN137" s="341"/>
      <c r="AO137" s="439"/>
      <c r="AQ137" s="214">
        <f>COUNTA(F137:AO137)</f>
        <v>0</v>
      </c>
    </row>
    <row r="138" spans="2:43" ht="23.25" outlineLevel="1" x14ac:dyDescent="0.35">
      <c r="B138" s="208"/>
      <c r="C138" s="231" t="s">
        <v>73</v>
      </c>
      <c r="D138" s="232"/>
      <c r="E138" s="233"/>
      <c r="F138" s="192"/>
      <c r="G138" s="193"/>
      <c r="H138" s="194"/>
      <c r="I138" s="194"/>
      <c r="J138" s="194"/>
      <c r="K138" s="328"/>
      <c r="L138" s="329"/>
      <c r="M138" s="192"/>
      <c r="N138" s="193"/>
      <c r="O138" s="194"/>
      <c r="P138" s="194"/>
      <c r="Q138" s="194"/>
      <c r="R138" s="328"/>
      <c r="S138" s="329"/>
      <c r="T138" s="192"/>
      <c r="U138" s="193"/>
      <c r="V138" s="194"/>
      <c r="W138" s="194"/>
      <c r="X138" s="194"/>
      <c r="Y138" s="328"/>
      <c r="Z138" s="329"/>
      <c r="AA138" s="192"/>
      <c r="AB138" s="193"/>
      <c r="AC138" s="194"/>
      <c r="AD138" s="194"/>
      <c r="AE138" s="194"/>
      <c r="AF138" s="328"/>
      <c r="AG138" s="329"/>
      <c r="AH138" s="192"/>
      <c r="AI138" s="193"/>
      <c r="AJ138" s="194"/>
      <c r="AK138" s="194"/>
      <c r="AL138" s="194"/>
      <c r="AM138" s="328"/>
      <c r="AN138" s="329"/>
      <c r="AO138" s="436"/>
      <c r="AQ138" s="214" t="s">
        <v>67</v>
      </c>
    </row>
    <row r="139" spans="2:43" ht="20.25" customHeight="1" outlineLevel="1" x14ac:dyDescent="0.35">
      <c r="B139" s="208"/>
      <c r="C139" s="210"/>
      <c r="D139" s="501" t="s">
        <v>52</v>
      </c>
      <c r="E139" s="502"/>
      <c r="F139" s="394"/>
      <c r="G139" s="193"/>
      <c r="H139" s="194"/>
      <c r="I139" s="194"/>
      <c r="J139" s="194"/>
      <c r="K139" s="328"/>
      <c r="L139" s="329"/>
      <c r="M139" s="394"/>
      <c r="N139" s="193"/>
      <c r="O139" s="194"/>
      <c r="P139" s="194"/>
      <c r="Q139" s="194"/>
      <c r="R139" s="328"/>
      <c r="S139" s="329"/>
      <c r="T139" s="394"/>
      <c r="U139" s="193"/>
      <c r="V139" s="194"/>
      <c r="W139" s="194"/>
      <c r="X139" s="194"/>
      <c r="Y139" s="328"/>
      <c r="Z139" s="329"/>
      <c r="AA139" s="394"/>
      <c r="AB139" s="193"/>
      <c r="AC139" s="194"/>
      <c r="AD139" s="194"/>
      <c r="AE139" s="194"/>
      <c r="AF139" s="328"/>
      <c r="AG139" s="329"/>
      <c r="AH139" s="394"/>
      <c r="AI139" s="193"/>
      <c r="AJ139" s="194"/>
      <c r="AK139" s="194"/>
      <c r="AL139" s="194"/>
      <c r="AM139" s="328"/>
      <c r="AN139" s="329"/>
      <c r="AO139" s="430"/>
      <c r="AQ139" s="214">
        <f>COUNTA(F139:AO139)</f>
        <v>0</v>
      </c>
    </row>
    <row r="140" spans="2:43" ht="23.25" outlineLevel="1" x14ac:dyDescent="0.35">
      <c r="B140" s="208"/>
      <c r="C140" s="210"/>
      <c r="D140" s="501" t="s">
        <v>15</v>
      </c>
      <c r="E140" s="502"/>
      <c r="F140" s="395"/>
      <c r="G140" s="195"/>
      <c r="H140" s="196"/>
      <c r="I140" s="196"/>
      <c r="J140" s="196"/>
      <c r="K140" s="332"/>
      <c r="L140" s="333"/>
      <c r="M140" s="395"/>
      <c r="N140" s="195"/>
      <c r="O140" s="196"/>
      <c r="P140" s="196"/>
      <c r="Q140" s="196"/>
      <c r="R140" s="332"/>
      <c r="S140" s="333"/>
      <c r="T140" s="395"/>
      <c r="U140" s="195"/>
      <c r="V140" s="196"/>
      <c r="W140" s="196"/>
      <c r="X140" s="196"/>
      <c r="Y140" s="332"/>
      <c r="Z140" s="333"/>
      <c r="AA140" s="395"/>
      <c r="AB140" s="195"/>
      <c r="AC140" s="196"/>
      <c r="AD140" s="196"/>
      <c r="AE140" s="196"/>
      <c r="AF140" s="332"/>
      <c r="AG140" s="333"/>
      <c r="AH140" s="395"/>
      <c r="AI140" s="195"/>
      <c r="AJ140" s="196"/>
      <c r="AK140" s="196"/>
      <c r="AL140" s="196"/>
      <c r="AM140" s="332"/>
      <c r="AN140" s="333"/>
      <c r="AO140" s="430"/>
      <c r="AQ140" s="214">
        <f>COUNTA(F140:AO140)</f>
        <v>0</v>
      </c>
    </row>
    <row r="141" spans="2:43" ht="20.25" customHeight="1" outlineLevel="1" thickBot="1" x14ac:dyDescent="0.4">
      <c r="B141" s="258"/>
      <c r="C141" s="265"/>
      <c r="D141" s="499" t="s">
        <v>36</v>
      </c>
      <c r="E141" s="500"/>
      <c r="F141" s="396"/>
      <c r="G141" s="266"/>
      <c r="H141" s="267"/>
      <c r="I141" s="267"/>
      <c r="J141" s="267"/>
      <c r="K141" s="334"/>
      <c r="L141" s="335"/>
      <c r="M141" s="396"/>
      <c r="N141" s="266"/>
      <c r="O141" s="267"/>
      <c r="P141" s="267"/>
      <c r="Q141" s="267"/>
      <c r="R141" s="334"/>
      <c r="S141" s="335"/>
      <c r="T141" s="396"/>
      <c r="U141" s="266"/>
      <c r="V141" s="267"/>
      <c r="W141" s="267"/>
      <c r="X141" s="267"/>
      <c r="Y141" s="334"/>
      <c r="Z141" s="335"/>
      <c r="AA141" s="396"/>
      <c r="AB141" s="266"/>
      <c r="AC141" s="267"/>
      <c r="AD141" s="267"/>
      <c r="AE141" s="267"/>
      <c r="AF141" s="334"/>
      <c r="AG141" s="335"/>
      <c r="AH141" s="396"/>
      <c r="AI141" s="266"/>
      <c r="AJ141" s="267"/>
      <c r="AK141" s="267"/>
      <c r="AL141" s="267"/>
      <c r="AM141" s="334"/>
      <c r="AN141" s="335"/>
      <c r="AO141" s="431"/>
      <c r="AQ141" s="214">
        <f>COUNTA(F141:AO141)</f>
        <v>0</v>
      </c>
    </row>
    <row r="142" spans="2:43" ht="24" thickTop="1" x14ac:dyDescent="0.35">
      <c r="B142" s="208"/>
      <c r="C142" s="231" t="s">
        <v>37</v>
      </c>
      <c r="D142" s="232"/>
      <c r="E142" s="233"/>
      <c r="F142" s="410" t="s">
        <v>78</v>
      </c>
      <c r="G142" s="193"/>
      <c r="H142" s="407" t="s">
        <v>79</v>
      </c>
      <c r="I142" s="194"/>
      <c r="J142" s="408"/>
      <c r="K142" s="377" t="s">
        <v>74</v>
      </c>
      <c r="L142" s="376" t="s">
        <v>75</v>
      </c>
      <c r="M142" s="410" t="s">
        <v>78</v>
      </c>
      <c r="N142" s="193"/>
      <c r="O142" s="407" t="s">
        <v>79</v>
      </c>
      <c r="P142" s="194"/>
      <c r="Q142" s="408"/>
      <c r="R142" s="377" t="s">
        <v>74</v>
      </c>
      <c r="S142" s="376" t="s">
        <v>75</v>
      </c>
      <c r="T142" s="410" t="s">
        <v>78</v>
      </c>
      <c r="U142" s="193"/>
      <c r="V142" s="407" t="s">
        <v>79</v>
      </c>
      <c r="W142" s="194"/>
      <c r="X142" s="408"/>
      <c r="Y142" s="377" t="s">
        <v>74</v>
      </c>
      <c r="Z142" s="376" t="s">
        <v>75</v>
      </c>
      <c r="AA142" s="410" t="s">
        <v>78</v>
      </c>
      <c r="AB142" s="193"/>
      <c r="AC142" s="407" t="s">
        <v>79</v>
      </c>
      <c r="AD142" s="194"/>
      <c r="AE142" s="408"/>
      <c r="AF142" s="377" t="s">
        <v>74</v>
      </c>
      <c r="AG142" s="376" t="s">
        <v>75</v>
      </c>
      <c r="AH142" s="410" t="s">
        <v>78</v>
      </c>
      <c r="AI142" s="193"/>
      <c r="AJ142" s="407" t="s">
        <v>79</v>
      </c>
      <c r="AK142" s="194"/>
      <c r="AL142" s="408"/>
      <c r="AM142" s="377" t="s">
        <v>74</v>
      </c>
      <c r="AN142" s="376" t="s">
        <v>75</v>
      </c>
      <c r="AO142" s="436"/>
      <c r="AQ142" s="214" t="s">
        <v>67</v>
      </c>
    </row>
    <row r="143" spans="2:43" ht="20.25" customHeight="1" outlineLevel="1" x14ac:dyDescent="0.35">
      <c r="B143" s="208"/>
      <c r="C143" s="191"/>
      <c r="D143" s="505" t="s">
        <v>14</v>
      </c>
      <c r="E143" s="506"/>
      <c r="F143" s="392"/>
      <c r="G143" s="193"/>
      <c r="H143" s="207"/>
      <c r="I143" s="207"/>
      <c r="J143" s="390"/>
      <c r="K143" s="402"/>
      <c r="L143" s="428"/>
      <c r="M143" s="392"/>
      <c r="N143" s="193"/>
      <c r="O143" s="207"/>
      <c r="P143" s="207"/>
      <c r="Q143" s="390"/>
      <c r="R143" s="402"/>
      <c r="S143" s="428"/>
      <c r="T143" s="392"/>
      <c r="U143" s="193"/>
      <c r="V143" s="207"/>
      <c r="W143" s="207"/>
      <c r="X143" s="390"/>
      <c r="Y143" s="402"/>
      <c r="Z143" s="428"/>
      <c r="AA143" s="392"/>
      <c r="AB143" s="193"/>
      <c r="AC143" s="207"/>
      <c r="AD143" s="207"/>
      <c r="AE143" s="390"/>
      <c r="AF143" s="402"/>
      <c r="AG143" s="428"/>
      <c r="AH143" s="392"/>
      <c r="AI143" s="193"/>
      <c r="AJ143" s="207"/>
      <c r="AK143" s="207"/>
      <c r="AL143" s="390"/>
      <c r="AM143" s="402"/>
      <c r="AN143" s="428"/>
      <c r="AO143" s="430"/>
      <c r="AQ143" s="214">
        <f t="shared" ref="AQ143:AQ147" si="18">COUNTA(F143:AO143)</f>
        <v>0</v>
      </c>
    </row>
    <row r="144" spans="2:43" ht="20.25" customHeight="1" outlineLevel="1" x14ac:dyDescent="0.35">
      <c r="B144" s="208"/>
      <c r="C144" s="210"/>
      <c r="D144" s="501" t="s">
        <v>42</v>
      </c>
      <c r="E144" s="502"/>
      <c r="F144" s="392"/>
      <c r="G144" s="193"/>
      <c r="H144" s="207"/>
      <c r="I144" s="207"/>
      <c r="J144" s="424">
        <f>F144/(L144-K144+1)</f>
        <v>0</v>
      </c>
      <c r="K144" s="398"/>
      <c r="L144" s="399"/>
      <c r="M144" s="392"/>
      <c r="N144" s="193"/>
      <c r="O144" s="207"/>
      <c r="P144" s="207"/>
      <c r="Q144" s="424">
        <f>M144/(S144-R144+1)</f>
        <v>0</v>
      </c>
      <c r="R144" s="398"/>
      <c r="S144" s="399"/>
      <c r="T144" s="392"/>
      <c r="U144" s="193"/>
      <c r="V144" s="207"/>
      <c r="W144" s="207"/>
      <c r="X144" s="424">
        <f>T144/(Z144-Y144+1)</f>
        <v>0</v>
      </c>
      <c r="Y144" s="398"/>
      <c r="Z144" s="399"/>
      <c r="AA144" s="392"/>
      <c r="AB144" s="193"/>
      <c r="AC144" s="207"/>
      <c r="AD144" s="207"/>
      <c r="AE144" s="424">
        <f>AA144/(AG144-AF144+1)</f>
        <v>0</v>
      </c>
      <c r="AF144" s="398"/>
      <c r="AG144" s="399"/>
      <c r="AH144" s="392"/>
      <c r="AI144" s="193"/>
      <c r="AJ144" s="207"/>
      <c r="AK144" s="207"/>
      <c r="AL144" s="424">
        <f>AH144/(AN144-AM144+1)</f>
        <v>0</v>
      </c>
      <c r="AM144" s="398"/>
      <c r="AN144" s="399"/>
      <c r="AO144" s="430"/>
      <c r="AQ144" s="214">
        <f>COUNTA(F144:AO144)-5</f>
        <v>0</v>
      </c>
    </row>
    <row r="145" spans="2:43" ht="20.25" customHeight="1" outlineLevel="1" x14ac:dyDescent="0.35">
      <c r="B145" s="208"/>
      <c r="C145" s="191"/>
      <c r="D145" s="505" t="s">
        <v>20</v>
      </c>
      <c r="E145" s="506"/>
      <c r="F145" s="392"/>
      <c r="G145" s="193"/>
      <c r="H145" s="207"/>
      <c r="I145" s="207"/>
      <c r="J145" s="390"/>
      <c r="K145" s="398"/>
      <c r="L145" s="385"/>
      <c r="M145" s="392"/>
      <c r="N145" s="193"/>
      <c r="O145" s="207"/>
      <c r="P145" s="207"/>
      <c r="Q145" s="390"/>
      <c r="R145" s="398"/>
      <c r="S145" s="385"/>
      <c r="T145" s="392"/>
      <c r="U145" s="193"/>
      <c r="V145" s="207"/>
      <c r="W145" s="207"/>
      <c r="X145" s="390"/>
      <c r="Y145" s="398"/>
      <c r="Z145" s="385"/>
      <c r="AA145" s="392"/>
      <c r="AB145" s="193"/>
      <c r="AC145" s="207"/>
      <c r="AD145" s="207"/>
      <c r="AE145" s="390"/>
      <c r="AF145" s="398"/>
      <c r="AG145" s="385"/>
      <c r="AH145" s="392"/>
      <c r="AI145" s="193"/>
      <c r="AJ145" s="207"/>
      <c r="AK145" s="207"/>
      <c r="AL145" s="390"/>
      <c r="AM145" s="398"/>
      <c r="AN145" s="385"/>
      <c r="AO145" s="430"/>
      <c r="AQ145" s="214">
        <f t="shared" si="18"/>
        <v>0</v>
      </c>
    </row>
    <row r="146" spans="2:43" ht="20.25" customHeight="1" outlineLevel="1" x14ac:dyDescent="0.35">
      <c r="B146" s="208"/>
      <c r="C146" s="191"/>
      <c r="D146" s="505" t="s">
        <v>43</v>
      </c>
      <c r="E146" s="506"/>
      <c r="F146" s="392"/>
      <c r="G146" s="193"/>
      <c r="H146" s="207"/>
      <c r="I146" s="207"/>
      <c r="J146" s="390"/>
      <c r="K146" s="398"/>
      <c r="L146" s="385"/>
      <c r="M146" s="392"/>
      <c r="N146" s="193"/>
      <c r="O146" s="207"/>
      <c r="P146" s="207"/>
      <c r="Q146" s="390"/>
      <c r="R146" s="398"/>
      <c r="S146" s="385"/>
      <c r="T146" s="392"/>
      <c r="U146" s="193"/>
      <c r="V146" s="207"/>
      <c r="W146" s="207"/>
      <c r="X146" s="390"/>
      <c r="Y146" s="398"/>
      <c r="Z146" s="385"/>
      <c r="AA146" s="392"/>
      <c r="AB146" s="193"/>
      <c r="AC146" s="207"/>
      <c r="AD146" s="207"/>
      <c r="AE146" s="390"/>
      <c r="AF146" s="398"/>
      <c r="AG146" s="385"/>
      <c r="AH146" s="392"/>
      <c r="AI146" s="193"/>
      <c r="AJ146" s="207"/>
      <c r="AK146" s="207"/>
      <c r="AL146" s="390"/>
      <c r="AM146" s="398"/>
      <c r="AN146" s="385"/>
      <c r="AO146" s="430"/>
      <c r="AQ146" s="214">
        <f t="shared" si="18"/>
        <v>0</v>
      </c>
    </row>
    <row r="147" spans="2:43" ht="20.25" customHeight="1" outlineLevel="1" x14ac:dyDescent="0.35">
      <c r="B147" s="208"/>
      <c r="C147" s="210"/>
      <c r="D147" s="501" t="s">
        <v>22</v>
      </c>
      <c r="E147" s="502"/>
      <c r="F147" s="392"/>
      <c r="G147" s="193"/>
      <c r="H147" s="207"/>
      <c r="I147" s="207"/>
      <c r="J147" s="390"/>
      <c r="K147" s="398"/>
      <c r="L147" s="385"/>
      <c r="M147" s="392"/>
      <c r="N147" s="193"/>
      <c r="O147" s="207"/>
      <c r="P147" s="207"/>
      <c r="Q147" s="390"/>
      <c r="R147" s="398"/>
      <c r="S147" s="385"/>
      <c r="T147" s="392"/>
      <c r="U147" s="193"/>
      <c r="V147" s="207"/>
      <c r="W147" s="207"/>
      <c r="X147" s="390"/>
      <c r="Y147" s="398"/>
      <c r="Z147" s="385"/>
      <c r="AA147" s="392"/>
      <c r="AB147" s="193"/>
      <c r="AC147" s="207"/>
      <c r="AD147" s="207"/>
      <c r="AE147" s="390"/>
      <c r="AF147" s="398"/>
      <c r="AG147" s="385"/>
      <c r="AH147" s="392"/>
      <c r="AI147" s="193"/>
      <c r="AJ147" s="207"/>
      <c r="AK147" s="207"/>
      <c r="AL147" s="390"/>
      <c r="AM147" s="398"/>
      <c r="AN147" s="385"/>
      <c r="AO147" s="430"/>
      <c r="AQ147" s="214">
        <f t="shared" si="18"/>
        <v>0</v>
      </c>
    </row>
    <row r="148" spans="2:43" ht="20.25" customHeight="1" outlineLevel="1" x14ac:dyDescent="0.35">
      <c r="B148" s="268"/>
      <c r="C148" s="272"/>
      <c r="D148" s="507" t="s">
        <v>21</v>
      </c>
      <c r="E148" s="508"/>
      <c r="F148" s="278"/>
      <c r="G148" s="270"/>
      <c r="H148" s="277"/>
      <c r="I148" s="277"/>
      <c r="J148" s="425">
        <f>F148/(L148-K148+1)</f>
        <v>0</v>
      </c>
      <c r="K148" s="400"/>
      <c r="L148" s="401"/>
      <c r="M148" s="278"/>
      <c r="N148" s="270"/>
      <c r="O148" s="277"/>
      <c r="P148" s="277"/>
      <c r="Q148" s="425">
        <f>M148/(S148-R148+1)</f>
        <v>0</v>
      </c>
      <c r="R148" s="400"/>
      <c r="S148" s="401"/>
      <c r="T148" s="278"/>
      <c r="U148" s="270"/>
      <c r="V148" s="277"/>
      <c r="W148" s="277"/>
      <c r="X148" s="425">
        <f>T148/(Z148-Y148+1)</f>
        <v>0</v>
      </c>
      <c r="Y148" s="400"/>
      <c r="Z148" s="401"/>
      <c r="AA148" s="278"/>
      <c r="AB148" s="270"/>
      <c r="AC148" s="277"/>
      <c r="AD148" s="277"/>
      <c r="AE148" s="425">
        <f>AA148/(AG148-AF148+1)</f>
        <v>0</v>
      </c>
      <c r="AF148" s="400"/>
      <c r="AG148" s="401"/>
      <c r="AH148" s="278"/>
      <c r="AI148" s="270"/>
      <c r="AJ148" s="277"/>
      <c r="AK148" s="277"/>
      <c r="AL148" s="425">
        <f>AH148/(AN148-AM148+1)</f>
        <v>0</v>
      </c>
      <c r="AM148" s="400"/>
      <c r="AN148" s="401"/>
      <c r="AO148" s="434"/>
      <c r="AQ148" s="214">
        <f>COUNTA(F148:AO148)-5</f>
        <v>0</v>
      </c>
    </row>
    <row r="149" spans="2:43" ht="23.25" outlineLevel="1" x14ac:dyDescent="0.35">
      <c r="B149" s="208"/>
      <c r="C149" s="231" t="s">
        <v>38</v>
      </c>
      <c r="D149" s="232"/>
      <c r="E149" s="233"/>
      <c r="F149" s="410"/>
      <c r="G149" s="193"/>
      <c r="H149" s="407"/>
      <c r="I149" s="194"/>
      <c r="J149" s="409"/>
      <c r="K149" s="384"/>
      <c r="L149" s="385"/>
      <c r="M149" s="192"/>
      <c r="N149" s="193"/>
      <c r="O149" s="194"/>
      <c r="P149" s="194"/>
      <c r="Q149" s="409"/>
      <c r="R149" s="384"/>
      <c r="S149" s="385"/>
      <c r="T149" s="192"/>
      <c r="U149" s="193"/>
      <c r="V149" s="194"/>
      <c r="W149" s="194"/>
      <c r="X149" s="409"/>
      <c r="Y149" s="384"/>
      <c r="Z149" s="385"/>
      <c r="AA149" s="192"/>
      <c r="AB149" s="193"/>
      <c r="AC149" s="194"/>
      <c r="AD149" s="194"/>
      <c r="AE149" s="409"/>
      <c r="AF149" s="384"/>
      <c r="AG149" s="385"/>
      <c r="AH149" s="192"/>
      <c r="AI149" s="193"/>
      <c r="AJ149" s="194"/>
      <c r="AK149" s="194"/>
      <c r="AL149" s="409"/>
      <c r="AM149" s="384"/>
      <c r="AN149" s="385"/>
      <c r="AO149" s="436"/>
      <c r="AQ149" s="214" t="s">
        <v>67</v>
      </c>
    </row>
    <row r="150" spans="2:43" ht="20.25" customHeight="1" outlineLevel="1" x14ac:dyDescent="0.35">
      <c r="B150" s="268"/>
      <c r="C150" s="272"/>
      <c r="D150" s="507" t="s">
        <v>85</v>
      </c>
      <c r="E150" s="508"/>
      <c r="F150" s="278"/>
      <c r="G150" s="270"/>
      <c r="H150" s="277"/>
      <c r="I150" s="277"/>
      <c r="J150" s="426"/>
      <c r="K150" s="400"/>
      <c r="L150" s="401"/>
      <c r="M150" s="278"/>
      <c r="N150" s="270"/>
      <c r="O150" s="277"/>
      <c r="P150" s="277"/>
      <c r="Q150" s="426"/>
      <c r="R150" s="400"/>
      <c r="S150" s="401"/>
      <c r="T150" s="278"/>
      <c r="U150" s="270"/>
      <c r="V150" s="277"/>
      <c r="W150" s="277"/>
      <c r="X150" s="426"/>
      <c r="Y150" s="400"/>
      <c r="Z150" s="401"/>
      <c r="AA150" s="278"/>
      <c r="AB150" s="270"/>
      <c r="AC150" s="277"/>
      <c r="AD150" s="277"/>
      <c r="AE150" s="426"/>
      <c r="AF150" s="400"/>
      <c r="AG150" s="401"/>
      <c r="AH150" s="278"/>
      <c r="AI150" s="270"/>
      <c r="AJ150" s="277"/>
      <c r="AK150" s="277"/>
      <c r="AL150" s="426"/>
      <c r="AM150" s="400"/>
      <c r="AN150" s="401"/>
      <c r="AO150" s="434"/>
      <c r="AQ150" s="214">
        <f>COUNTA(F150:AO150)</f>
        <v>0</v>
      </c>
    </row>
    <row r="151" spans="2:43" ht="23.25" outlineLevel="1" x14ac:dyDescent="0.35">
      <c r="B151" s="208"/>
      <c r="C151" s="231" t="s">
        <v>39</v>
      </c>
      <c r="D151" s="232"/>
      <c r="E151" s="233"/>
      <c r="F151" s="410"/>
      <c r="G151" s="193"/>
      <c r="H151" s="407"/>
      <c r="I151" s="194"/>
      <c r="J151" s="409"/>
      <c r="K151" s="384"/>
      <c r="L151" s="385"/>
      <c r="M151" s="192"/>
      <c r="N151" s="193"/>
      <c r="O151" s="194"/>
      <c r="P151" s="194"/>
      <c r="Q151" s="409"/>
      <c r="R151" s="384"/>
      <c r="S151" s="385"/>
      <c r="T151" s="192"/>
      <c r="U151" s="193"/>
      <c r="V151" s="194"/>
      <c r="W151" s="194"/>
      <c r="X151" s="409"/>
      <c r="Y151" s="384"/>
      <c r="Z151" s="385"/>
      <c r="AA151" s="192"/>
      <c r="AB151" s="193"/>
      <c r="AC151" s="194"/>
      <c r="AD151" s="194"/>
      <c r="AE151" s="409"/>
      <c r="AF151" s="384"/>
      <c r="AG151" s="385"/>
      <c r="AH151" s="192"/>
      <c r="AI151" s="193"/>
      <c r="AJ151" s="194"/>
      <c r="AK151" s="194"/>
      <c r="AL151" s="409"/>
      <c r="AM151" s="384"/>
      <c r="AN151" s="385"/>
      <c r="AO151" s="436"/>
      <c r="AQ151" s="214" t="s">
        <v>67</v>
      </c>
    </row>
    <row r="152" spans="2:43" ht="20.25" customHeight="1" outlineLevel="1" x14ac:dyDescent="0.35">
      <c r="B152" s="208"/>
      <c r="C152" s="191"/>
      <c r="D152" s="505" t="s">
        <v>46</v>
      </c>
      <c r="E152" s="506"/>
      <c r="F152" s="403"/>
      <c r="G152" s="193"/>
      <c r="H152" s="207"/>
      <c r="I152" s="207"/>
      <c r="J152" s="409"/>
      <c r="K152" s="398"/>
      <c r="L152" s="399"/>
      <c r="M152" s="403"/>
      <c r="N152" s="193"/>
      <c r="O152" s="207"/>
      <c r="P152" s="207"/>
      <c r="Q152" s="409"/>
      <c r="R152" s="398"/>
      <c r="S152" s="399"/>
      <c r="T152" s="403"/>
      <c r="U152" s="193"/>
      <c r="V152" s="207"/>
      <c r="W152" s="207"/>
      <c r="X152" s="409"/>
      <c r="Y152" s="398"/>
      <c r="Z152" s="399"/>
      <c r="AA152" s="403"/>
      <c r="AB152" s="193"/>
      <c r="AC152" s="207"/>
      <c r="AD152" s="207"/>
      <c r="AE152" s="409"/>
      <c r="AF152" s="398"/>
      <c r="AG152" s="399"/>
      <c r="AH152" s="403"/>
      <c r="AI152" s="193"/>
      <c r="AJ152" s="207"/>
      <c r="AK152" s="207"/>
      <c r="AL152" s="409"/>
      <c r="AM152" s="398"/>
      <c r="AN152" s="399"/>
      <c r="AO152" s="430"/>
      <c r="AQ152" s="214">
        <f t="shared" ref="AQ152:AQ157" si="19">COUNTA(F152:AO152)</f>
        <v>0</v>
      </c>
    </row>
    <row r="153" spans="2:43" ht="20.25" customHeight="1" outlineLevel="1" x14ac:dyDescent="0.35">
      <c r="B153" s="208"/>
      <c r="C153" s="191"/>
      <c r="D153" s="505" t="s">
        <v>47</v>
      </c>
      <c r="E153" s="506"/>
      <c r="F153" s="403"/>
      <c r="G153" s="193"/>
      <c r="H153" s="207"/>
      <c r="I153" s="207"/>
      <c r="J153" s="409"/>
      <c r="K153" s="398"/>
      <c r="L153" s="399"/>
      <c r="M153" s="403"/>
      <c r="N153" s="193"/>
      <c r="O153" s="207"/>
      <c r="P153" s="207"/>
      <c r="Q153" s="409"/>
      <c r="R153" s="398"/>
      <c r="S153" s="399"/>
      <c r="T153" s="403"/>
      <c r="U153" s="193"/>
      <c r="V153" s="207"/>
      <c r="W153" s="207"/>
      <c r="X153" s="409"/>
      <c r="Y153" s="398"/>
      <c r="Z153" s="399"/>
      <c r="AA153" s="403"/>
      <c r="AB153" s="193"/>
      <c r="AC153" s="207"/>
      <c r="AD153" s="207"/>
      <c r="AE153" s="409"/>
      <c r="AF153" s="398"/>
      <c r="AG153" s="399"/>
      <c r="AH153" s="403"/>
      <c r="AI153" s="193"/>
      <c r="AJ153" s="207"/>
      <c r="AK153" s="207"/>
      <c r="AL153" s="409"/>
      <c r="AM153" s="398"/>
      <c r="AN153" s="399"/>
      <c r="AO153" s="430"/>
      <c r="AQ153" s="214">
        <f t="shared" si="19"/>
        <v>0</v>
      </c>
    </row>
    <row r="154" spans="2:43" ht="20.25" customHeight="1" outlineLevel="1" x14ac:dyDescent="0.35">
      <c r="B154" s="208"/>
      <c r="C154" s="210"/>
      <c r="D154" s="501" t="s">
        <v>48</v>
      </c>
      <c r="E154" s="502"/>
      <c r="F154" s="403"/>
      <c r="G154" s="193"/>
      <c r="H154" s="207"/>
      <c r="I154" s="207"/>
      <c r="J154" s="409"/>
      <c r="K154" s="398"/>
      <c r="L154" s="399"/>
      <c r="M154" s="403"/>
      <c r="N154" s="193"/>
      <c r="O154" s="207"/>
      <c r="P154" s="207"/>
      <c r="Q154" s="409"/>
      <c r="R154" s="398"/>
      <c r="S154" s="399"/>
      <c r="T154" s="403"/>
      <c r="U154" s="193"/>
      <c r="V154" s="207"/>
      <c r="W154" s="207"/>
      <c r="X154" s="409"/>
      <c r="Y154" s="398"/>
      <c r="Z154" s="399"/>
      <c r="AA154" s="403"/>
      <c r="AB154" s="193"/>
      <c r="AC154" s="207"/>
      <c r="AD154" s="207"/>
      <c r="AE154" s="409"/>
      <c r="AF154" s="398"/>
      <c r="AG154" s="399"/>
      <c r="AH154" s="403"/>
      <c r="AI154" s="193"/>
      <c r="AJ154" s="207"/>
      <c r="AK154" s="207"/>
      <c r="AL154" s="409"/>
      <c r="AM154" s="398"/>
      <c r="AN154" s="399"/>
      <c r="AO154" s="430"/>
      <c r="AQ154" s="214">
        <f t="shared" si="19"/>
        <v>0</v>
      </c>
    </row>
    <row r="155" spans="2:43" ht="20.25" customHeight="1" outlineLevel="1" x14ac:dyDescent="0.35">
      <c r="B155" s="208"/>
      <c r="C155" s="191"/>
      <c r="D155" s="505" t="s">
        <v>49</v>
      </c>
      <c r="E155" s="506"/>
      <c r="F155" s="403"/>
      <c r="G155" s="193"/>
      <c r="H155" s="207"/>
      <c r="I155" s="207"/>
      <c r="J155" s="409"/>
      <c r="K155" s="398"/>
      <c r="L155" s="399"/>
      <c r="M155" s="403"/>
      <c r="N155" s="193"/>
      <c r="O155" s="207"/>
      <c r="P155" s="207"/>
      <c r="Q155" s="409"/>
      <c r="R155" s="398"/>
      <c r="S155" s="399"/>
      <c r="T155" s="403"/>
      <c r="U155" s="193"/>
      <c r="V155" s="207"/>
      <c r="W155" s="207"/>
      <c r="X155" s="409"/>
      <c r="Y155" s="398"/>
      <c r="Z155" s="399"/>
      <c r="AA155" s="403"/>
      <c r="AB155" s="193"/>
      <c r="AC155" s="207"/>
      <c r="AD155" s="207"/>
      <c r="AE155" s="409"/>
      <c r="AF155" s="398"/>
      <c r="AG155" s="399"/>
      <c r="AH155" s="403"/>
      <c r="AI155" s="193"/>
      <c r="AJ155" s="207"/>
      <c r="AK155" s="207"/>
      <c r="AL155" s="409"/>
      <c r="AM155" s="398"/>
      <c r="AN155" s="399"/>
      <c r="AO155" s="430"/>
      <c r="AQ155" s="214">
        <f t="shared" si="19"/>
        <v>0</v>
      </c>
    </row>
    <row r="156" spans="2:43" ht="20.25" customHeight="1" outlineLevel="1" x14ac:dyDescent="0.35">
      <c r="B156" s="208"/>
      <c r="C156" s="191"/>
      <c r="D156" s="505" t="s">
        <v>31</v>
      </c>
      <c r="E156" s="506"/>
      <c r="F156" s="403"/>
      <c r="G156" s="193"/>
      <c r="H156" s="207"/>
      <c r="I156" s="207"/>
      <c r="J156" s="409"/>
      <c r="K156" s="398"/>
      <c r="L156" s="399"/>
      <c r="M156" s="403"/>
      <c r="N156" s="193"/>
      <c r="O156" s="207"/>
      <c r="P156" s="207"/>
      <c r="Q156" s="409"/>
      <c r="R156" s="398"/>
      <c r="S156" s="399"/>
      <c r="T156" s="403"/>
      <c r="U156" s="193"/>
      <c r="V156" s="207"/>
      <c r="W156" s="207"/>
      <c r="X156" s="409"/>
      <c r="Y156" s="398"/>
      <c r="Z156" s="399"/>
      <c r="AA156" s="403"/>
      <c r="AB156" s="193"/>
      <c r="AC156" s="207"/>
      <c r="AD156" s="207"/>
      <c r="AE156" s="409"/>
      <c r="AF156" s="398"/>
      <c r="AG156" s="399"/>
      <c r="AH156" s="403"/>
      <c r="AI156" s="193"/>
      <c r="AJ156" s="207"/>
      <c r="AK156" s="207"/>
      <c r="AL156" s="409"/>
      <c r="AM156" s="398"/>
      <c r="AN156" s="399"/>
      <c r="AO156" s="430"/>
      <c r="AQ156" s="214">
        <f t="shared" si="19"/>
        <v>0</v>
      </c>
    </row>
    <row r="157" spans="2:43" ht="20.25" customHeight="1" outlineLevel="1" thickBot="1" x14ac:dyDescent="0.4">
      <c r="B157" s="258"/>
      <c r="C157" s="265"/>
      <c r="D157" s="499" t="s">
        <v>41</v>
      </c>
      <c r="E157" s="500"/>
      <c r="F157" s="413"/>
      <c r="G157" s="260"/>
      <c r="H157" s="414"/>
      <c r="I157" s="414"/>
      <c r="J157" s="427"/>
      <c r="K157" s="415"/>
      <c r="L157" s="416"/>
      <c r="M157" s="413"/>
      <c r="N157" s="260"/>
      <c r="O157" s="414"/>
      <c r="P157" s="414"/>
      <c r="Q157" s="427"/>
      <c r="R157" s="415"/>
      <c r="S157" s="416"/>
      <c r="T157" s="413"/>
      <c r="U157" s="260"/>
      <c r="V157" s="414"/>
      <c r="W157" s="414"/>
      <c r="X157" s="427"/>
      <c r="Y157" s="415"/>
      <c r="Z157" s="416"/>
      <c r="AA157" s="413"/>
      <c r="AB157" s="260"/>
      <c r="AC157" s="414"/>
      <c r="AD157" s="414"/>
      <c r="AE157" s="427"/>
      <c r="AF157" s="415"/>
      <c r="AG157" s="416"/>
      <c r="AH157" s="413"/>
      <c r="AI157" s="260"/>
      <c r="AJ157" s="414"/>
      <c r="AK157" s="414"/>
      <c r="AL157" s="427"/>
      <c r="AM157" s="415"/>
      <c r="AN157" s="416"/>
      <c r="AO157" s="431"/>
      <c r="AQ157" s="214">
        <f t="shared" si="19"/>
        <v>0</v>
      </c>
    </row>
    <row r="158" spans="2:43" ht="24" outlineLevel="1" thickTop="1" x14ac:dyDescent="0.35">
      <c r="B158" s="208"/>
      <c r="C158" s="231" t="s">
        <v>86</v>
      </c>
      <c r="D158" s="232"/>
      <c r="E158" s="233"/>
      <c r="F158" s="410"/>
      <c r="G158" s="193"/>
      <c r="H158" s="407"/>
      <c r="I158" s="194"/>
      <c r="J158" s="194"/>
      <c r="K158" s="328"/>
      <c r="L158" s="329"/>
      <c r="M158" s="192"/>
      <c r="N158" s="193"/>
      <c r="O158" s="194"/>
      <c r="P158" s="194"/>
      <c r="Q158" s="194"/>
      <c r="R158" s="328"/>
      <c r="S158" s="329"/>
      <c r="T158" s="192"/>
      <c r="U158" s="193"/>
      <c r="V158" s="194"/>
      <c r="W158" s="194"/>
      <c r="X158" s="194"/>
      <c r="Y158" s="328"/>
      <c r="Z158" s="329"/>
      <c r="AA158" s="192"/>
      <c r="AB158" s="193"/>
      <c r="AC158" s="194"/>
      <c r="AD158" s="194"/>
      <c r="AE158" s="194"/>
      <c r="AF158" s="328"/>
      <c r="AG158" s="329"/>
      <c r="AH158" s="192"/>
      <c r="AI158" s="193"/>
      <c r="AJ158" s="194"/>
      <c r="AK158" s="194"/>
      <c r="AL158" s="194"/>
      <c r="AM158" s="328"/>
      <c r="AN158" s="329"/>
      <c r="AO158" s="436"/>
      <c r="AQ158" s="214" t="s">
        <v>67</v>
      </c>
    </row>
    <row r="159" spans="2:43" ht="20.25" customHeight="1" outlineLevel="1" x14ac:dyDescent="0.35">
      <c r="B159" s="208"/>
      <c r="C159" s="210"/>
      <c r="D159" s="501" t="s">
        <v>50</v>
      </c>
      <c r="E159" s="502"/>
      <c r="F159" s="392"/>
      <c r="G159" s="193"/>
      <c r="H159" s="207"/>
      <c r="I159" s="207"/>
      <c r="J159" s="194"/>
      <c r="K159" s="328"/>
      <c r="L159" s="329"/>
      <c r="M159" s="392"/>
      <c r="N159" s="193"/>
      <c r="O159" s="207"/>
      <c r="P159" s="207"/>
      <c r="Q159" s="194"/>
      <c r="R159" s="328"/>
      <c r="S159" s="329"/>
      <c r="T159" s="392"/>
      <c r="U159" s="193"/>
      <c r="V159" s="207"/>
      <c r="W159" s="207"/>
      <c r="X159" s="194"/>
      <c r="Y159" s="328"/>
      <c r="Z159" s="329"/>
      <c r="AA159" s="392"/>
      <c r="AB159" s="193"/>
      <c r="AC159" s="207"/>
      <c r="AD159" s="207"/>
      <c r="AE159" s="194"/>
      <c r="AF159" s="328"/>
      <c r="AG159" s="329"/>
      <c r="AH159" s="392"/>
      <c r="AI159" s="193"/>
      <c r="AJ159" s="207"/>
      <c r="AK159" s="207"/>
      <c r="AL159" s="194"/>
      <c r="AM159" s="328"/>
      <c r="AN159" s="329"/>
      <c r="AO159" s="430"/>
      <c r="AQ159" s="214">
        <f>COUNTA(F159:AO159)</f>
        <v>0</v>
      </c>
    </row>
    <row r="160" spans="2:43" ht="20.25" customHeight="1" outlineLevel="1" x14ac:dyDescent="0.35">
      <c r="B160" s="208"/>
      <c r="C160" s="210"/>
      <c r="D160" s="501" t="s">
        <v>44</v>
      </c>
      <c r="E160" s="502"/>
      <c r="F160" s="392"/>
      <c r="G160" s="193"/>
      <c r="H160" s="405"/>
      <c r="I160" s="405"/>
      <c r="J160" s="198"/>
      <c r="K160" s="344"/>
      <c r="L160" s="329"/>
      <c r="M160" s="392"/>
      <c r="N160" s="193"/>
      <c r="O160" s="405"/>
      <c r="P160" s="405"/>
      <c r="Q160" s="198"/>
      <c r="R160" s="344"/>
      <c r="S160" s="329"/>
      <c r="T160" s="392"/>
      <c r="U160" s="193"/>
      <c r="V160" s="405"/>
      <c r="W160" s="405"/>
      <c r="X160" s="198"/>
      <c r="Y160" s="344"/>
      <c r="Z160" s="329"/>
      <c r="AA160" s="392"/>
      <c r="AB160" s="193"/>
      <c r="AC160" s="405"/>
      <c r="AD160" s="405"/>
      <c r="AE160" s="198"/>
      <c r="AF160" s="344"/>
      <c r="AG160" s="329"/>
      <c r="AH160" s="392"/>
      <c r="AI160" s="193"/>
      <c r="AJ160" s="405"/>
      <c r="AK160" s="405"/>
      <c r="AL160" s="198"/>
      <c r="AM160" s="344"/>
      <c r="AN160" s="329"/>
      <c r="AO160" s="430"/>
      <c r="AQ160" s="214">
        <f>COUNTA(F160:AO160)</f>
        <v>0</v>
      </c>
    </row>
    <row r="161" spans="2:43" ht="20.25" customHeight="1" outlineLevel="1" thickBot="1" x14ac:dyDescent="0.4">
      <c r="B161" s="209"/>
      <c r="C161" s="241"/>
      <c r="D161" s="503" t="s">
        <v>45</v>
      </c>
      <c r="E161" s="504"/>
      <c r="F161" s="404"/>
      <c r="G161" s="242"/>
      <c r="H161" s="406"/>
      <c r="I161" s="406"/>
      <c r="J161" s="243"/>
      <c r="K161" s="336"/>
      <c r="L161" s="337"/>
      <c r="M161" s="404"/>
      <c r="N161" s="242"/>
      <c r="O161" s="406"/>
      <c r="P161" s="406"/>
      <c r="Q161" s="243"/>
      <c r="R161" s="336"/>
      <c r="S161" s="337"/>
      <c r="T161" s="404"/>
      <c r="U161" s="242"/>
      <c r="V161" s="406"/>
      <c r="W161" s="406"/>
      <c r="X161" s="243"/>
      <c r="Y161" s="336"/>
      <c r="Z161" s="337"/>
      <c r="AA161" s="404"/>
      <c r="AB161" s="242"/>
      <c r="AC161" s="406"/>
      <c r="AD161" s="406"/>
      <c r="AE161" s="243"/>
      <c r="AF161" s="336"/>
      <c r="AG161" s="337"/>
      <c r="AH161" s="404"/>
      <c r="AI161" s="242"/>
      <c r="AJ161" s="406"/>
      <c r="AK161" s="406"/>
      <c r="AL161" s="243"/>
      <c r="AM161" s="336"/>
      <c r="AN161" s="337"/>
      <c r="AO161" s="437"/>
      <c r="AQ161" s="214">
        <f>COUNTA(F161:AO161)</f>
        <v>0</v>
      </c>
    </row>
    <row r="162" spans="2:43" ht="24" thickBot="1" x14ac:dyDescent="0.4">
      <c r="B162" s="280"/>
      <c r="C162" s="280"/>
      <c r="D162" s="281"/>
      <c r="E162" s="281"/>
      <c r="F162" s="282"/>
      <c r="G162" s="283"/>
      <c r="H162" s="284"/>
      <c r="I162" s="284"/>
      <c r="J162" s="284"/>
      <c r="K162" s="351"/>
      <c r="L162" s="351"/>
      <c r="M162" s="285"/>
      <c r="N162" s="283"/>
      <c r="O162" s="284"/>
      <c r="P162" s="284"/>
      <c r="Q162" s="284"/>
      <c r="R162" s="351"/>
      <c r="S162" s="351"/>
      <c r="T162" s="285"/>
      <c r="U162" s="283"/>
      <c r="V162" s="284"/>
      <c r="W162" s="284"/>
      <c r="X162" s="284"/>
      <c r="Y162" s="351"/>
      <c r="Z162" s="351"/>
      <c r="AA162" s="285"/>
      <c r="AB162" s="283"/>
      <c r="AC162" s="284"/>
      <c r="AD162" s="284"/>
      <c r="AE162" s="284"/>
      <c r="AF162" s="351"/>
      <c r="AG162" s="351"/>
      <c r="AH162" s="285"/>
      <c r="AI162" s="283"/>
      <c r="AJ162" s="284"/>
      <c r="AK162" s="284"/>
      <c r="AL162" s="284"/>
      <c r="AM162" s="351"/>
      <c r="AN162" s="351"/>
      <c r="AO162" s="286"/>
      <c r="AQ162" s="213" t="s">
        <v>65</v>
      </c>
    </row>
    <row r="163" spans="2:43" ht="23.25" x14ac:dyDescent="0.35">
      <c r="B163" s="244" t="s">
        <v>54</v>
      </c>
      <c r="C163" s="245"/>
      <c r="D163" s="246"/>
      <c r="E163" s="247"/>
      <c r="F163" s="248"/>
      <c r="G163" s="249"/>
      <c r="H163" s="250"/>
      <c r="I163" s="250"/>
      <c r="J163" s="250"/>
      <c r="K163" s="367"/>
      <c r="L163" s="368"/>
      <c r="M163" s="248"/>
      <c r="N163" s="249"/>
      <c r="O163" s="250"/>
      <c r="P163" s="250"/>
      <c r="Q163" s="250"/>
      <c r="R163" s="367"/>
      <c r="S163" s="368"/>
      <c r="T163" s="248"/>
      <c r="U163" s="249"/>
      <c r="V163" s="250"/>
      <c r="W163" s="250"/>
      <c r="X163" s="250"/>
      <c r="Y163" s="367"/>
      <c r="Z163" s="368"/>
      <c r="AA163" s="251"/>
      <c r="AB163" s="249"/>
      <c r="AC163" s="250"/>
      <c r="AD163" s="250"/>
      <c r="AE163" s="250"/>
      <c r="AF163" s="367"/>
      <c r="AG163" s="368"/>
      <c r="AH163" s="248"/>
      <c r="AI163" s="249"/>
      <c r="AJ163" s="250"/>
      <c r="AK163" s="250"/>
      <c r="AL163" s="250"/>
      <c r="AM163" s="367"/>
      <c r="AN163" s="368"/>
      <c r="AO163" s="252"/>
      <c r="AQ163" s="213" t="s">
        <v>66</v>
      </c>
    </row>
    <row r="164" spans="2:43" ht="20.25" customHeight="1" outlineLevel="1" x14ac:dyDescent="0.35">
      <c r="B164" s="253"/>
      <c r="C164" s="254"/>
      <c r="D164" s="509" t="s">
        <v>77</v>
      </c>
      <c r="E164" s="510"/>
      <c r="F164" s="538"/>
      <c r="G164" s="539"/>
      <c r="H164" s="539"/>
      <c r="I164" s="539"/>
      <c r="J164" s="539"/>
      <c r="K164" s="539"/>
      <c r="L164" s="540"/>
      <c r="M164" s="538"/>
      <c r="N164" s="539"/>
      <c r="O164" s="539"/>
      <c r="P164" s="539"/>
      <c r="Q164" s="539"/>
      <c r="R164" s="539"/>
      <c r="S164" s="540"/>
      <c r="T164" s="538"/>
      <c r="U164" s="539"/>
      <c r="V164" s="539"/>
      <c r="W164" s="539"/>
      <c r="X164" s="539"/>
      <c r="Y164" s="539"/>
      <c r="Z164" s="540"/>
      <c r="AA164" s="538"/>
      <c r="AB164" s="539"/>
      <c r="AC164" s="539"/>
      <c r="AD164" s="539"/>
      <c r="AE164" s="539"/>
      <c r="AF164" s="539"/>
      <c r="AG164" s="540"/>
      <c r="AH164" s="538"/>
      <c r="AI164" s="539"/>
      <c r="AJ164" s="539"/>
      <c r="AK164" s="539"/>
      <c r="AL164" s="539"/>
      <c r="AM164" s="539"/>
      <c r="AN164" s="540"/>
      <c r="AO164" s="438"/>
      <c r="AQ164" s="214">
        <f>COUNTA(F164:AO164)</f>
        <v>0</v>
      </c>
    </row>
    <row r="165" spans="2:43" ht="20.25" customHeight="1" outlineLevel="1" x14ac:dyDescent="0.35">
      <c r="B165" s="208"/>
      <c r="C165" s="210"/>
      <c r="D165" s="501" t="s">
        <v>40</v>
      </c>
      <c r="E165" s="511"/>
      <c r="F165" s="391"/>
      <c r="G165" s="397"/>
      <c r="H165" s="207"/>
      <c r="I165" s="207"/>
      <c r="J165" s="207"/>
      <c r="K165" s="411"/>
      <c r="L165" s="412"/>
      <c r="M165" s="391"/>
      <c r="N165" s="397"/>
      <c r="O165" s="207"/>
      <c r="P165" s="207"/>
      <c r="Q165" s="207"/>
      <c r="R165" s="411"/>
      <c r="S165" s="412"/>
      <c r="T165" s="391"/>
      <c r="U165" s="397"/>
      <c r="V165" s="207"/>
      <c r="W165" s="207"/>
      <c r="X165" s="207"/>
      <c r="Y165" s="411"/>
      <c r="Z165" s="412"/>
      <c r="AA165" s="391"/>
      <c r="AB165" s="397"/>
      <c r="AC165" s="207"/>
      <c r="AD165" s="207"/>
      <c r="AE165" s="207"/>
      <c r="AF165" s="411"/>
      <c r="AG165" s="412"/>
      <c r="AH165" s="391"/>
      <c r="AI165" s="397"/>
      <c r="AJ165" s="207"/>
      <c r="AK165" s="207"/>
      <c r="AL165" s="207"/>
      <c r="AM165" s="411"/>
      <c r="AN165" s="412"/>
      <c r="AO165" s="436"/>
      <c r="AQ165" s="214">
        <f>COUNTA(F165:AO165)</f>
        <v>0</v>
      </c>
    </row>
    <row r="166" spans="2:43" ht="20.25" customHeight="1" outlineLevel="1" x14ac:dyDescent="0.35">
      <c r="B166" s="208"/>
      <c r="C166" s="210"/>
      <c r="D166" s="501" t="s">
        <v>51</v>
      </c>
      <c r="E166" s="511"/>
      <c r="F166" s="392"/>
      <c r="G166" s="193"/>
      <c r="H166" s="194"/>
      <c r="I166" s="194"/>
      <c r="J166" s="194"/>
      <c r="K166" s="328"/>
      <c r="L166" s="329"/>
      <c r="M166" s="392"/>
      <c r="N166" s="193"/>
      <c r="O166" s="194"/>
      <c r="P166" s="194"/>
      <c r="Q166" s="194"/>
      <c r="R166" s="328"/>
      <c r="S166" s="329"/>
      <c r="T166" s="392"/>
      <c r="U166" s="193"/>
      <c r="V166" s="194"/>
      <c r="W166" s="194"/>
      <c r="X166" s="194"/>
      <c r="Y166" s="328"/>
      <c r="Z166" s="329"/>
      <c r="AA166" s="392"/>
      <c r="AB166" s="193"/>
      <c r="AC166" s="194"/>
      <c r="AD166" s="194"/>
      <c r="AE166" s="194"/>
      <c r="AF166" s="328"/>
      <c r="AG166" s="329"/>
      <c r="AH166" s="392"/>
      <c r="AI166" s="193"/>
      <c r="AJ166" s="194"/>
      <c r="AK166" s="194"/>
      <c r="AL166" s="194"/>
      <c r="AM166" s="328"/>
      <c r="AN166" s="329"/>
      <c r="AO166" s="436"/>
      <c r="AQ166" s="214">
        <f>COUNTA(F166:AO166)</f>
        <v>0</v>
      </c>
    </row>
    <row r="167" spans="2:43" ht="20.25" customHeight="1" outlineLevel="1" x14ac:dyDescent="0.35">
      <c r="B167" s="268"/>
      <c r="C167" s="269"/>
      <c r="D167" s="512" t="s">
        <v>53</v>
      </c>
      <c r="E167" s="513"/>
      <c r="F167" s="393"/>
      <c r="G167" s="270"/>
      <c r="H167" s="271"/>
      <c r="I167" s="271"/>
      <c r="J167" s="388"/>
      <c r="K167" s="340"/>
      <c r="L167" s="341"/>
      <c r="M167" s="393"/>
      <c r="N167" s="270"/>
      <c r="O167" s="271"/>
      <c r="P167" s="271"/>
      <c r="Q167" s="388"/>
      <c r="R167" s="340"/>
      <c r="S167" s="341"/>
      <c r="T167" s="393"/>
      <c r="U167" s="270"/>
      <c r="V167" s="271"/>
      <c r="W167" s="271"/>
      <c r="X167" s="388"/>
      <c r="Y167" s="340"/>
      <c r="Z167" s="341"/>
      <c r="AA167" s="393"/>
      <c r="AB167" s="270"/>
      <c r="AC167" s="271"/>
      <c r="AD167" s="271"/>
      <c r="AE167" s="388"/>
      <c r="AF167" s="340"/>
      <c r="AG167" s="341"/>
      <c r="AH167" s="393"/>
      <c r="AI167" s="270"/>
      <c r="AJ167" s="271"/>
      <c r="AK167" s="271"/>
      <c r="AL167" s="388"/>
      <c r="AM167" s="340"/>
      <c r="AN167" s="341"/>
      <c r="AO167" s="439"/>
      <c r="AQ167" s="214">
        <f>COUNTA(F167:AO167)</f>
        <v>0</v>
      </c>
    </row>
    <row r="168" spans="2:43" ht="23.25" outlineLevel="1" x14ac:dyDescent="0.35">
      <c r="B168" s="208"/>
      <c r="C168" s="231" t="s">
        <v>73</v>
      </c>
      <c r="D168" s="232"/>
      <c r="E168" s="233"/>
      <c r="F168" s="192"/>
      <c r="G168" s="193"/>
      <c r="H168" s="194"/>
      <c r="I168" s="194"/>
      <c r="J168" s="194"/>
      <c r="K168" s="328"/>
      <c r="L168" s="329"/>
      <c r="M168" s="192"/>
      <c r="N168" s="193"/>
      <c r="O168" s="194"/>
      <c r="P168" s="194"/>
      <c r="Q168" s="194"/>
      <c r="R168" s="328"/>
      <c r="S168" s="329"/>
      <c r="T168" s="192"/>
      <c r="U168" s="193"/>
      <c r="V168" s="194"/>
      <c r="W168" s="194"/>
      <c r="X168" s="194"/>
      <c r="Y168" s="328"/>
      <c r="Z168" s="329"/>
      <c r="AA168" s="192"/>
      <c r="AB168" s="193"/>
      <c r="AC168" s="194"/>
      <c r="AD168" s="194"/>
      <c r="AE168" s="194"/>
      <c r="AF168" s="328"/>
      <c r="AG168" s="329"/>
      <c r="AH168" s="192"/>
      <c r="AI168" s="193"/>
      <c r="AJ168" s="194"/>
      <c r="AK168" s="194"/>
      <c r="AL168" s="194"/>
      <c r="AM168" s="328"/>
      <c r="AN168" s="329"/>
      <c r="AO168" s="436"/>
      <c r="AQ168" s="214" t="s">
        <v>67</v>
      </c>
    </row>
    <row r="169" spans="2:43" ht="20.25" customHeight="1" outlineLevel="1" x14ac:dyDescent="0.35">
      <c r="B169" s="208"/>
      <c r="C169" s="210"/>
      <c r="D169" s="501" t="s">
        <v>52</v>
      </c>
      <c r="E169" s="502"/>
      <c r="F169" s="394"/>
      <c r="G169" s="193"/>
      <c r="H169" s="194"/>
      <c r="I169" s="194"/>
      <c r="J169" s="194"/>
      <c r="K169" s="328"/>
      <c r="L169" s="329"/>
      <c r="M169" s="394"/>
      <c r="N169" s="193"/>
      <c r="O169" s="194"/>
      <c r="P169" s="194"/>
      <c r="Q169" s="194"/>
      <c r="R169" s="328"/>
      <c r="S169" s="329"/>
      <c r="T169" s="394"/>
      <c r="U169" s="193"/>
      <c r="V169" s="194"/>
      <c r="W169" s="194"/>
      <c r="X169" s="194"/>
      <c r="Y169" s="328"/>
      <c r="Z169" s="329"/>
      <c r="AA169" s="394"/>
      <c r="AB169" s="193"/>
      <c r="AC169" s="194"/>
      <c r="AD169" s="194"/>
      <c r="AE169" s="194"/>
      <c r="AF169" s="328"/>
      <c r="AG169" s="329"/>
      <c r="AH169" s="394"/>
      <c r="AI169" s="193"/>
      <c r="AJ169" s="194"/>
      <c r="AK169" s="194"/>
      <c r="AL169" s="194"/>
      <c r="AM169" s="328"/>
      <c r="AN169" s="329"/>
      <c r="AO169" s="430"/>
      <c r="AQ169" s="214">
        <f>COUNTA(F169:AO169)</f>
        <v>0</v>
      </c>
    </row>
    <row r="170" spans="2:43" ht="23.25" outlineLevel="1" x14ac:dyDescent="0.35">
      <c r="B170" s="208"/>
      <c r="C170" s="210"/>
      <c r="D170" s="501" t="s">
        <v>15</v>
      </c>
      <c r="E170" s="502"/>
      <c r="F170" s="395"/>
      <c r="G170" s="195"/>
      <c r="H170" s="196"/>
      <c r="I170" s="196"/>
      <c r="J170" s="196"/>
      <c r="K170" s="332"/>
      <c r="L170" s="333"/>
      <c r="M170" s="395"/>
      <c r="N170" s="195"/>
      <c r="O170" s="196"/>
      <c r="P170" s="196"/>
      <c r="Q170" s="196"/>
      <c r="R170" s="332"/>
      <c r="S170" s="333"/>
      <c r="T170" s="395"/>
      <c r="U170" s="195"/>
      <c r="V170" s="196"/>
      <c r="W170" s="196"/>
      <c r="X170" s="196"/>
      <c r="Y170" s="332"/>
      <c r="Z170" s="333"/>
      <c r="AA170" s="395"/>
      <c r="AB170" s="195"/>
      <c r="AC170" s="196"/>
      <c r="AD170" s="196"/>
      <c r="AE170" s="196"/>
      <c r="AF170" s="332"/>
      <c r="AG170" s="333"/>
      <c r="AH170" s="395"/>
      <c r="AI170" s="195"/>
      <c r="AJ170" s="196"/>
      <c r="AK170" s="196"/>
      <c r="AL170" s="196"/>
      <c r="AM170" s="332"/>
      <c r="AN170" s="333"/>
      <c r="AO170" s="430"/>
      <c r="AQ170" s="214">
        <f>COUNTA(F170:AO170)</f>
        <v>0</v>
      </c>
    </row>
    <row r="171" spans="2:43" ht="20.25" customHeight="1" outlineLevel="1" thickBot="1" x14ac:dyDescent="0.4">
      <c r="B171" s="258"/>
      <c r="C171" s="265"/>
      <c r="D171" s="499" t="s">
        <v>36</v>
      </c>
      <c r="E171" s="500"/>
      <c r="F171" s="396"/>
      <c r="G171" s="266"/>
      <c r="H171" s="267"/>
      <c r="I171" s="267"/>
      <c r="J171" s="267"/>
      <c r="K171" s="334"/>
      <c r="L171" s="335"/>
      <c r="M171" s="396"/>
      <c r="N171" s="266"/>
      <c r="O171" s="267"/>
      <c r="P171" s="267"/>
      <c r="Q171" s="267"/>
      <c r="R171" s="334"/>
      <c r="S171" s="335"/>
      <c r="T171" s="396"/>
      <c r="U171" s="266"/>
      <c r="V171" s="267"/>
      <c r="W171" s="267"/>
      <c r="X171" s="267"/>
      <c r="Y171" s="334"/>
      <c r="Z171" s="335"/>
      <c r="AA171" s="396"/>
      <c r="AB171" s="266"/>
      <c r="AC171" s="267"/>
      <c r="AD171" s="267"/>
      <c r="AE171" s="267"/>
      <c r="AF171" s="334"/>
      <c r="AG171" s="335"/>
      <c r="AH171" s="396"/>
      <c r="AI171" s="266"/>
      <c r="AJ171" s="267"/>
      <c r="AK171" s="267"/>
      <c r="AL171" s="267"/>
      <c r="AM171" s="334"/>
      <c r="AN171" s="335"/>
      <c r="AO171" s="431"/>
      <c r="AQ171" s="214">
        <f>COUNTA(F171:AO171)</f>
        <v>0</v>
      </c>
    </row>
    <row r="172" spans="2:43" ht="24" thickTop="1" x14ac:dyDescent="0.35">
      <c r="B172" s="208"/>
      <c r="C172" s="231" t="s">
        <v>37</v>
      </c>
      <c r="D172" s="232"/>
      <c r="E172" s="233"/>
      <c r="F172" s="410" t="s">
        <v>78</v>
      </c>
      <c r="G172" s="193"/>
      <c r="H172" s="407" t="s">
        <v>79</v>
      </c>
      <c r="I172" s="194"/>
      <c r="J172" s="408"/>
      <c r="K172" s="377" t="s">
        <v>74</v>
      </c>
      <c r="L172" s="376" t="s">
        <v>75</v>
      </c>
      <c r="M172" s="410" t="s">
        <v>78</v>
      </c>
      <c r="N172" s="193"/>
      <c r="O172" s="407" t="s">
        <v>79</v>
      </c>
      <c r="P172" s="194"/>
      <c r="Q172" s="408"/>
      <c r="R172" s="377" t="s">
        <v>74</v>
      </c>
      <c r="S172" s="376" t="s">
        <v>75</v>
      </c>
      <c r="T172" s="410" t="s">
        <v>78</v>
      </c>
      <c r="U172" s="193"/>
      <c r="V172" s="407" t="s">
        <v>79</v>
      </c>
      <c r="W172" s="194"/>
      <c r="X172" s="408"/>
      <c r="Y172" s="377" t="s">
        <v>74</v>
      </c>
      <c r="Z172" s="376" t="s">
        <v>75</v>
      </c>
      <c r="AA172" s="410" t="s">
        <v>78</v>
      </c>
      <c r="AB172" s="193"/>
      <c r="AC172" s="407" t="s">
        <v>79</v>
      </c>
      <c r="AD172" s="194"/>
      <c r="AE172" s="408"/>
      <c r="AF172" s="377" t="s">
        <v>74</v>
      </c>
      <c r="AG172" s="376" t="s">
        <v>75</v>
      </c>
      <c r="AH172" s="410" t="s">
        <v>78</v>
      </c>
      <c r="AI172" s="193"/>
      <c r="AJ172" s="407" t="s">
        <v>79</v>
      </c>
      <c r="AK172" s="194"/>
      <c r="AL172" s="408"/>
      <c r="AM172" s="377" t="s">
        <v>74</v>
      </c>
      <c r="AN172" s="376" t="s">
        <v>75</v>
      </c>
      <c r="AO172" s="436"/>
      <c r="AQ172" s="214" t="s">
        <v>67</v>
      </c>
    </row>
    <row r="173" spans="2:43" ht="20.25" customHeight="1" outlineLevel="1" x14ac:dyDescent="0.35">
      <c r="B173" s="208"/>
      <c r="C173" s="191"/>
      <c r="D173" s="505" t="s">
        <v>14</v>
      </c>
      <c r="E173" s="506"/>
      <c r="F173" s="392"/>
      <c r="G173" s="193"/>
      <c r="H173" s="207"/>
      <c r="I173" s="207"/>
      <c r="J173" s="390"/>
      <c r="K173" s="402"/>
      <c r="L173" s="428"/>
      <c r="M173" s="392"/>
      <c r="N173" s="193"/>
      <c r="O173" s="207"/>
      <c r="P173" s="207"/>
      <c r="Q173" s="390"/>
      <c r="R173" s="402"/>
      <c r="S173" s="428"/>
      <c r="T173" s="392"/>
      <c r="U173" s="193"/>
      <c r="V173" s="207"/>
      <c r="W173" s="207"/>
      <c r="X173" s="390"/>
      <c r="Y173" s="402"/>
      <c r="Z173" s="428"/>
      <c r="AA173" s="392"/>
      <c r="AB173" s="193"/>
      <c r="AC173" s="207"/>
      <c r="AD173" s="207"/>
      <c r="AE173" s="390"/>
      <c r="AF173" s="402"/>
      <c r="AG173" s="428"/>
      <c r="AH173" s="392"/>
      <c r="AI173" s="193"/>
      <c r="AJ173" s="207"/>
      <c r="AK173" s="207"/>
      <c r="AL173" s="390"/>
      <c r="AM173" s="402"/>
      <c r="AN173" s="428"/>
      <c r="AO173" s="430"/>
      <c r="AQ173" s="214">
        <f t="shared" ref="AQ173:AQ177" si="20">COUNTA(F173:AO173)</f>
        <v>0</v>
      </c>
    </row>
    <row r="174" spans="2:43" ht="20.25" customHeight="1" outlineLevel="1" x14ac:dyDescent="0.35">
      <c r="B174" s="208"/>
      <c r="C174" s="210"/>
      <c r="D174" s="501" t="s">
        <v>42</v>
      </c>
      <c r="E174" s="502"/>
      <c r="F174" s="392"/>
      <c r="G174" s="193"/>
      <c r="H174" s="207"/>
      <c r="I174" s="207"/>
      <c r="J174" s="424">
        <f>F174/(L174-K174+1)</f>
        <v>0</v>
      </c>
      <c r="K174" s="398"/>
      <c r="L174" s="399"/>
      <c r="M174" s="392"/>
      <c r="N174" s="193"/>
      <c r="O174" s="207"/>
      <c r="P174" s="207"/>
      <c r="Q174" s="424">
        <f>M174/(S174-R174+1)</f>
        <v>0</v>
      </c>
      <c r="R174" s="398"/>
      <c r="S174" s="399"/>
      <c r="T174" s="392"/>
      <c r="U174" s="193"/>
      <c r="V174" s="207"/>
      <c r="W174" s="207"/>
      <c r="X174" s="424">
        <f>T174/(Z174-Y174+1)</f>
        <v>0</v>
      </c>
      <c r="Y174" s="398"/>
      <c r="Z174" s="399"/>
      <c r="AA174" s="392"/>
      <c r="AB174" s="193"/>
      <c r="AC174" s="207"/>
      <c r="AD174" s="207"/>
      <c r="AE174" s="424">
        <f>AA174/(AG174-AF174+1)</f>
        <v>0</v>
      </c>
      <c r="AF174" s="398"/>
      <c r="AG174" s="399"/>
      <c r="AH174" s="392"/>
      <c r="AI174" s="193"/>
      <c r="AJ174" s="207"/>
      <c r="AK174" s="207"/>
      <c r="AL174" s="424">
        <f>AH174/(AN174-AM174+1)</f>
        <v>0</v>
      </c>
      <c r="AM174" s="398"/>
      <c r="AN174" s="399"/>
      <c r="AO174" s="430"/>
      <c r="AQ174" s="214">
        <f>COUNTA(F174:AO174)-5</f>
        <v>0</v>
      </c>
    </row>
    <row r="175" spans="2:43" ht="20.25" customHeight="1" outlineLevel="1" x14ac:dyDescent="0.35">
      <c r="B175" s="208"/>
      <c r="C175" s="191"/>
      <c r="D175" s="505" t="s">
        <v>20</v>
      </c>
      <c r="E175" s="506"/>
      <c r="F175" s="392"/>
      <c r="G175" s="193"/>
      <c r="H175" s="207"/>
      <c r="I175" s="207"/>
      <c r="J175" s="390"/>
      <c r="K175" s="398"/>
      <c r="L175" s="385"/>
      <c r="M175" s="392"/>
      <c r="N175" s="193"/>
      <c r="O175" s="207"/>
      <c r="P175" s="207"/>
      <c r="Q175" s="390"/>
      <c r="R175" s="398"/>
      <c r="S175" s="385"/>
      <c r="T175" s="392"/>
      <c r="U175" s="193"/>
      <c r="V175" s="207"/>
      <c r="W175" s="207"/>
      <c r="X175" s="390"/>
      <c r="Y175" s="398"/>
      <c r="Z175" s="385"/>
      <c r="AA175" s="392"/>
      <c r="AB175" s="193"/>
      <c r="AC175" s="207"/>
      <c r="AD175" s="207"/>
      <c r="AE175" s="390"/>
      <c r="AF175" s="398"/>
      <c r="AG175" s="385"/>
      <c r="AH175" s="392"/>
      <c r="AI175" s="193"/>
      <c r="AJ175" s="207"/>
      <c r="AK175" s="207"/>
      <c r="AL175" s="390"/>
      <c r="AM175" s="398"/>
      <c r="AN175" s="385"/>
      <c r="AO175" s="430"/>
      <c r="AQ175" s="214">
        <f t="shared" si="20"/>
        <v>0</v>
      </c>
    </row>
    <row r="176" spans="2:43" ht="20.25" customHeight="1" outlineLevel="1" x14ac:dyDescent="0.35">
      <c r="B176" s="208"/>
      <c r="C176" s="191"/>
      <c r="D176" s="505" t="s">
        <v>43</v>
      </c>
      <c r="E176" s="506"/>
      <c r="F176" s="392"/>
      <c r="G176" s="193"/>
      <c r="H176" s="207"/>
      <c r="I176" s="207"/>
      <c r="J176" s="390"/>
      <c r="K176" s="398"/>
      <c r="L176" s="385"/>
      <c r="M176" s="392"/>
      <c r="N176" s="193"/>
      <c r="O176" s="207"/>
      <c r="P176" s="207"/>
      <c r="Q176" s="390"/>
      <c r="R176" s="398"/>
      <c r="S176" s="385"/>
      <c r="T176" s="392"/>
      <c r="U176" s="193"/>
      <c r="V176" s="207"/>
      <c r="W176" s="207"/>
      <c r="X176" s="390"/>
      <c r="Y176" s="398"/>
      <c r="Z176" s="385"/>
      <c r="AA176" s="392"/>
      <c r="AB176" s="193"/>
      <c r="AC176" s="207"/>
      <c r="AD176" s="207"/>
      <c r="AE176" s="390"/>
      <c r="AF176" s="398"/>
      <c r="AG176" s="385"/>
      <c r="AH176" s="392"/>
      <c r="AI176" s="193"/>
      <c r="AJ176" s="207"/>
      <c r="AK176" s="207"/>
      <c r="AL176" s="390"/>
      <c r="AM176" s="398"/>
      <c r="AN176" s="385"/>
      <c r="AO176" s="430"/>
      <c r="AQ176" s="214">
        <f t="shared" si="20"/>
        <v>0</v>
      </c>
    </row>
    <row r="177" spans="2:43" ht="20.25" customHeight="1" outlineLevel="1" x14ac:dyDescent="0.35">
      <c r="B177" s="208"/>
      <c r="C177" s="210"/>
      <c r="D177" s="501" t="s">
        <v>22</v>
      </c>
      <c r="E177" s="502"/>
      <c r="F177" s="392"/>
      <c r="G177" s="193"/>
      <c r="H177" s="207"/>
      <c r="I177" s="207"/>
      <c r="J177" s="390"/>
      <c r="K177" s="398"/>
      <c r="L177" s="385"/>
      <c r="M177" s="392"/>
      <c r="N177" s="193"/>
      <c r="O177" s="207"/>
      <c r="P177" s="207"/>
      <c r="Q177" s="390"/>
      <c r="R177" s="398"/>
      <c r="S177" s="385"/>
      <c r="T177" s="392"/>
      <c r="U177" s="193"/>
      <c r="V177" s="207"/>
      <c r="W177" s="207"/>
      <c r="X177" s="390"/>
      <c r="Y177" s="398"/>
      <c r="Z177" s="385"/>
      <c r="AA177" s="392"/>
      <c r="AB177" s="193"/>
      <c r="AC177" s="207"/>
      <c r="AD177" s="207"/>
      <c r="AE177" s="390"/>
      <c r="AF177" s="398"/>
      <c r="AG177" s="385"/>
      <c r="AH177" s="392"/>
      <c r="AI177" s="193"/>
      <c r="AJ177" s="207"/>
      <c r="AK177" s="207"/>
      <c r="AL177" s="390"/>
      <c r="AM177" s="398"/>
      <c r="AN177" s="385"/>
      <c r="AO177" s="430"/>
      <c r="AQ177" s="214">
        <f t="shared" si="20"/>
        <v>0</v>
      </c>
    </row>
    <row r="178" spans="2:43" ht="20.25" customHeight="1" outlineLevel="1" x14ac:dyDescent="0.35">
      <c r="B178" s="268"/>
      <c r="C178" s="272"/>
      <c r="D178" s="507" t="s">
        <v>21</v>
      </c>
      <c r="E178" s="508"/>
      <c r="F178" s="278"/>
      <c r="G178" s="270"/>
      <c r="H178" s="277"/>
      <c r="I178" s="277"/>
      <c r="J178" s="425">
        <f>F178/(L178-K178+1)</f>
        <v>0</v>
      </c>
      <c r="K178" s="400"/>
      <c r="L178" s="401"/>
      <c r="M178" s="278"/>
      <c r="N178" s="270"/>
      <c r="O178" s="277"/>
      <c r="P178" s="277"/>
      <c r="Q178" s="425">
        <f>M178/(S178-R178+1)</f>
        <v>0</v>
      </c>
      <c r="R178" s="400"/>
      <c r="S178" s="401"/>
      <c r="T178" s="278"/>
      <c r="U178" s="270"/>
      <c r="V178" s="277"/>
      <c r="W178" s="277"/>
      <c r="X178" s="425">
        <f>T178/(Z178-Y178+1)</f>
        <v>0</v>
      </c>
      <c r="Y178" s="400"/>
      <c r="Z178" s="401"/>
      <c r="AA178" s="278"/>
      <c r="AB178" s="270"/>
      <c r="AC178" s="277"/>
      <c r="AD178" s="277"/>
      <c r="AE178" s="425">
        <f>AA178/(AG178-AF178+1)</f>
        <v>0</v>
      </c>
      <c r="AF178" s="400"/>
      <c r="AG178" s="401"/>
      <c r="AH178" s="278"/>
      <c r="AI178" s="270"/>
      <c r="AJ178" s="277"/>
      <c r="AK178" s="277"/>
      <c r="AL178" s="425">
        <f>AH178/(AN178-AM178+1)</f>
        <v>0</v>
      </c>
      <c r="AM178" s="400"/>
      <c r="AN178" s="401"/>
      <c r="AO178" s="434"/>
      <c r="AQ178" s="214">
        <f>COUNTA(F178:AO178)-5</f>
        <v>0</v>
      </c>
    </row>
    <row r="179" spans="2:43" ht="23.25" outlineLevel="1" x14ac:dyDescent="0.35">
      <c r="B179" s="208"/>
      <c r="C179" s="231" t="s">
        <v>38</v>
      </c>
      <c r="D179" s="232"/>
      <c r="E179" s="233"/>
      <c r="F179" s="410"/>
      <c r="G179" s="193"/>
      <c r="H179" s="407"/>
      <c r="I179" s="194"/>
      <c r="J179" s="409"/>
      <c r="K179" s="384"/>
      <c r="L179" s="385"/>
      <c r="M179" s="192"/>
      <c r="N179" s="193"/>
      <c r="O179" s="194"/>
      <c r="P179" s="194"/>
      <c r="Q179" s="409"/>
      <c r="R179" s="384"/>
      <c r="S179" s="385"/>
      <c r="T179" s="192"/>
      <c r="U179" s="193"/>
      <c r="V179" s="194"/>
      <c r="W179" s="194"/>
      <c r="X179" s="409"/>
      <c r="Y179" s="384"/>
      <c r="Z179" s="385"/>
      <c r="AA179" s="192"/>
      <c r="AB179" s="193"/>
      <c r="AC179" s="194"/>
      <c r="AD179" s="194"/>
      <c r="AE179" s="409"/>
      <c r="AF179" s="384"/>
      <c r="AG179" s="385"/>
      <c r="AH179" s="192"/>
      <c r="AI179" s="193"/>
      <c r="AJ179" s="194"/>
      <c r="AK179" s="194"/>
      <c r="AL179" s="409"/>
      <c r="AM179" s="384"/>
      <c r="AN179" s="385"/>
      <c r="AO179" s="436"/>
      <c r="AQ179" s="214" t="s">
        <v>67</v>
      </c>
    </row>
    <row r="180" spans="2:43" ht="20.25" customHeight="1" outlineLevel="1" x14ac:dyDescent="0.35">
      <c r="B180" s="268"/>
      <c r="C180" s="272"/>
      <c r="D180" s="507" t="s">
        <v>85</v>
      </c>
      <c r="E180" s="508"/>
      <c r="F180" s="278"/>
      <c r="G180" s="270"/>
      <c r="H180" s="277"/>
      <c r="I180" s="277"/>
      <c r="J180" s="426"/>
      <c r="K180" s="400"/>
      <c r="L180" s="401"/>
      <c r="M180" s="278"/>
      <c r="N180" s="270"/>
      <c r="O180" s="277"/>
      <c r="P180" s="277"/>
      <c r="Q180" s="426"/>
      <c r="R180" s="400"/>
      <c r="S180" s="401"/>
      <c r="T180" s="278"/>
      <c r="U180" s="270"/>
      <c r="V180" s="277"/>
      <c r="W180" s="277"/>
      <c r="X180" s="426"/>
      <c r="Y180" s="400"/>
      <c r="Z180" s="401"/>
      <c r="AA180" s="278"/>
      <c r="AB180" s="270"/>
      <c r="AC180" s="277"/>
      <c r="AD180" s="277"/>
      <c r="AE180" s="426"/>
      <c r="AF180" s="400"/>
      <c r="AG180" s="401"/>
      <c r="AH180" s="278"/>
      <c r="AI180" s="270"/>
      <c r="AJ180" s="277"/>
      <c r="AK180" s="277"/>
      <c r="AL180" s="426"/>
      <c r="AM180" s="400"/>
      <c r="AN180" s="401"/>
      <c r="AO180" s="434"/>
      <c r="AQ180" s="214">
        <f>COUNTA(F180:AO180)</f>
        <v>0</v>
      </c>
    </row>
    <row r="181" spans="2:43" ht="23.25" outlineLevel="1" x14ac:dyDescent="0.35">
      <c r="B181" s="208"/>
      <c r="C181" s="231" t="s">
        <v>39</v>
      </c>
      <c r="D181" s="232"/>
      <c r="E181" s="233"/>
      <c r="F181" s="410"/>
      <c r="G181" s="193"/>
      <c r="H181" s="407"/>
      <c r="I181" s="194"/>
      <c r="J181" s="409"/>
      <c r="K181" s="384"/>
      <c r="L181" s="385"/>
      <c r="M181" s="192"/>
      <c r="N181" s="193"/>
      <c r="O181" s="194"/>
      <c r="P181" s="194"/>
      <c r="Q181" s="409"/>
      <c r="R181" s="384"/>
      <c r="S181" s="385"/>
      <c r="T181" s="192"/>
      <c r="U181" s="193"/>
      <c r="V181" s="194"/>
      <c r="W181" s="194"/>
      <c r="X181" s="409"/>
      <c r="Y181" s="384"/>
      <c r="Z181" s="385"/>
      <c r="AA181" s="192"/>
      <c r="AB181" s="193"/>
      <c r="AC181" s="194"/>
      <c r="AD181" s="194"/>
      <c r="AE181" s="409"/>
      <c r="AF181" s="384"/>
      <c r="AG181" s="385"/>
      <c r="AH181" s="192"/>
      <c r="AI181" s="193"/>
      <c r="AJ181" s="194"/>
      <c r="AK181" s="194"/>
      <c r="AL181" s="409"/>
      <c r="AM181" s="384"/>
      <c r="AN181" s="385"/>
      <c r="AO181" s="436"/>
      <c r="AQ181" s="214" t="s">
        <v>67</v>
      </c>
    </row>
    <row r="182" spans="2:43" ht="20.25" customHeight="1" outlineLevel="1" x14ac:dyDescent="0.35">
      <c r="B182" s="208"/>
      <c r="C182" s="191"/>
      <c r="D182" s="505" t="s">
        <v>46</v>
      </c>
      <c r="E182" s="506"/>
      <c r="F182" s="403"/>
      <c r="G182" s="193"/>
      <c r="H182" s="207"/>
      <c r="I182" s="207"/>
      <c r="J182" s="409"/>
      <c r="K182" s="398"/>
      <c r="L182" s="399"/>
      <c r="M182" s="403"/>
      <c r="N182" s="193"/>
      <c r="O182" s="207"/>
      <c r="P182" s="207"/>
      <c r="Q182" s="409"/>
      <c r="R182" s="398"/>
      <c r="S182" s="399"/>
      <c r="T182" s="403"/>
      <c r="U182" s="193"/>
      <c r="V182" s="207"/>
      <c r="W182" s="207"/>
      <c r="X182" s="409"/>
      <c r="Y182" s="398"/>
      <c r="Z182" s="399"/>
      <c r="AA182" s="403"/>
      <c r="AB182" s="193"/>
      <c r="AC182" s="207"/>
      <c r="AD182" s="207"/>
      <c r="AE182" s="409"/>
      <c r="AF182" s="398"/>
      <c r="AG182" s="399"/>
      <c r="AH182" s="403"/>
      <c r="AI182" s="193"/>
      <c r="AJ182" s="207"/>
      <c r="AK182" s="207"/>
      <c r="AL182" s="409"/>
      <c r="AM182" s="398"/>
      <c r="AN182" s="399"/>
      <c r="AO182" s="430"/>
      <c r="AQ182" s="214">
        <f t="shared" ref="AQ182:AQ187" si="21">COUNTA(F182:AO182)</f>
        <v>0</v>
      </c>
    </row>
    <row r="183" spans="2:43" ht="20.25" customHeight="1" outlineLevel="1" x14ac:dyDescent="0.35">
      <c r="B183" s="208"/>
      <c r="C183" s="191"/>
      <c r="D183" s="505" t="s">
        <v>47</v>
      </c>
      <c r="E183" s="506"/>
      <c r="F183" s="403"/>
      <c r="G183" s="193"/>
      <c r="H183" s="207"/>
      <c r="I183" s="207"/>
      <c r="J183" s="409"/>
      <c r="K183" s="398"/>
      <c r="L183" s="399"/>
      <c r="M183" s="403"/>
      <c r="N183" s="193"/>
      <c r="O183" s="207"/>
      <c r="P183" s="207"/>
      <c r="Q183" s="409"/>
      <c r="R183" s="398"/>
      <c r="S183" s="399"/>
      <c r="T183" s="403"/>
      <c r="U183" s="193"/>
      <c r="V183" s="207"/>
      <c r="W183" s="207"/>
      <c r="X183" s="409"/>
      <c r="Y183" s="398"/>
      <c r="Z183" s="399"/>
      <c r="AA183" s="403"/>
      <c r="AB183" s="193"/>
      <c r="AC183" s="207"/>
      <c r="AD183" s="207"/>
      <c r="AE183" s="409"/>
      <c r="AF183" s="398"/>
      <c r="AG183" s="399"/>
      <c r="AH183" s="403"/>
      <c r="AI183" s="193"/>
      <c r="AJ183" s="207"/>
      <c r="AK183" s="207"/>
      <c r="AL183" s="409"/>
      <c r="AM183" s="398"/>
      <c r="AN183" s="399"/>
      <c r="AO183" s="430"/>
      <c r="AQ183" s="214">
        <f t="shared" si="21"/>
        <v>0</v>
      </c>
    </row>
    <row r="184" spans="2:43" ht="20.25" customHeight="1" outlineLevel="1" x14ac:dyDescent="0.35">
      <c r="B184" s="208"/>
      <c r="C184" s="210"/>
      <c r="D184" s="501" t="s">
        <v>48</v>
      </c>
      <c r="E184" s="502"/>
      <c r="F184" s="403"/>
      <c r="G184" s="193"/>
      <c r="H184" s="207"/>
      <c r="I184" s="207"/>
      <c r="J184" s="409"/>
      <c r="K184" s="398"/>
      <c r="L184" s="399"/>
      <c r="M184" s="403"/>
      <c r="N184" s="193"/>
      <c r="O184" s="207"/>
      <c r="P184" s="207"/>
      <c r="Q184" s="409"/>
      <c r="R184" s="398"/>
      <c r="S184" s="399"/>
      <c r="T184" s="403"/>
      <c r="U184" s="193"/>
      <c r="V184" s="207"/>
      <c r="W184" s="207"/>
      <c r="X184" s="409"/>
      <c r="Y184" s="398"/>
      <c r="Z184" s="399"/>
      <c r="AA184" s="403"/>
      <c r="AB184" s="193"/>
      <c r="AC184" s="207"/>
      <c r="AD184" s="207"/>
      <c r="AE184" s="409"/>
      <c r="AF184" s="398"/>
      <c r="AG184" s="399"/>
      <c r="AH184" s="403"/>
      <c r="AI184" s="193"/>
      <c r="AJ184" s="207"/>
      <c r="AK184" s="207"/>
      <c r="AL184" s="409"/>
      <c r="AM184" s="398"/>
      <c r="AN184" s="399"/>
      <c r="AO184" s="430"/>
      <c r="AQ184" s="214">
        <f t="shared" si="21"/>
        <v>0</v>
      </c>
    </row>
    <row r="185" spans="2:43" ht="20.25" customHeight="1" outlineLevel="1" x14ac:dyDescent="0.35">
      <c r="B185" s="208"/>
      <c r="C185" s="191"/>
      <c r="D185" s="505" t="s">
        <v>49</v>
      </c>
      <c r="E185" s="506"/>
      <c r="F185" s="403"/>
      <c r="G185" s="193"/>
      <c r="H185" s="207"/>
      <c r="I185" s="207"/>
      <c r="J185" s="409"/>
      <c r="K185" s="398"/>
      <c r="L185" s="399"/>
      <c r="M185" s="403"/>
      <c r="N185" s="193"/>
      <c r="O185" s="207"/>
      <c r="P185" s="207"/>
      <c r="Q185" s="409"/>
      <c r="R185" s="398"/>
      <c r="S185" s="399"/>
      <c r="T185" s="403"/>
      <c r="U185" s="193"/>
      <c r="V185" s="207"/>
      <c r="W185" s="207"/>
      <c r="X185" s="409"/>
      <c r="Y185" s="398"/>
      <c r="Z185" s="399"/>
      <c r="AA185" s="403"/>
      <c r="AB185" s="193"/>
      <c r="AC185" s="207"/>
      <c r="AD185" s="207"/>
      <c r="AE185" s="409"/>
      <c r="AF185" s="398"/>
      <c r="AG185" s="399"/>
      <c r="AH185" s="403"/>
      <c r="AI185" s="193"/>
      <c r="AJ185" s="207"/>
      <c r="AK185" s="207"/>
      <c r="AL185" s="409"/>
      <c r="AM185" s="398"/>
      <c r="AN185" s="399"/>
      <c r="AO185" s="430"/>
      <c r="AQ185" s="214">
        <f t="shared" si="21"/>
        <v>0</v>
      </c>
    </row>
    <row r="186" spans="2:43" ht="20.25" customHeight="1" outlineLevel="1" x14ac:dyDescent="0.35">
      <c r="B186" s="208"/>
      <c r="C186" s="191"/>
      <c r="D186" s="505" t="s">
        <v>31</v>
      </c>
      <c r="E186" s="506"/>
      <c r="F186" s="403"/>
      <c r="G186" s="193"/>
      <c r="H186" s="207"/>
      <c r="I186" s="207"/>
      <c r="J186" s="409"/>
      <c r="K186" s="398"/>
      <c r="L186" s="399"/>
      <c r="M186" s="403"/>
      <c r="N186" s="193"/>
      <c r="O186" s="207"/>
      <c r="P186" s="207"/>
      <c r="Q186" s="409"/>
      <c r="R186" s="398"/>
      <c r="S186" s="399"/>
      <c r="T186" s="403"/>
      <c r="U186" s="193"/>
      <c r="V186" s="207"/>
      <c r="W186" s="207"/>
      <c r="X186" s="409"/>
      <c r="Y186" s="398"/>
      <c r="Z186" s="399"/>
      <c r="AA186" s="403"/>
      <c r="AB186" s="193"/>
      <c r="AC186" s="207"/>
      <c r="AD186" s="207"/>
      <c r="AE186" s="409"/>
      <c r="AF186" s="398"/>
      <c r="AG186" s="399"/>
      <c r="AH186" s="403"/>
      <c r="AI186" s="193"/>
      <c r="AJ186" s="207"/>
      <c r="AK186" s="207"/>
      <c r="AL186" s="409"/>
      <c r="AM186" s="398"/>
      <c r="AN186" s="399"/>
      <c r="AO186" s="430"/>
      <c r="AQ186" s="214">
        <f t="shared" si="21"/>
        <v>0</v>
      </c>
    </row>
    <row r="187" spans="2:43" ht="20.25" customHeight="1" outlineLevel="1" thickBot="1" x14ac:dyDescent="0.4">
      <c r="B187" s="258"/>
      <c r="C187" s="265"/>
      <c r="D187" s="499" t="s">
        <v>41</v>
      </c>
      <c r="E187" s="500"/>
      <c r="F187" s="413"/>
      <c r="G187" s="260"/>
      <c r="H187" s="414"/>
      <c r="I187" s="414"/>
      <c r="J187" s="427"/>
      <c r="K187" s="415"/>
      <c r="L187" s="416"/>
      <c r="M187" s="413"/>
      <c r="N187" s="260"/>
      <c r="O187" s="414"/>
      <c r="P187" s="414"/>
      <c r="Q187" s="427"/>
      <c r="R187" s="415"/>
      <c r="S187" s="416"/>
      <c r="T187" s="413"/>
      <c r="U187" s="260"/>
      <c r="V187" s="414"/>
      <c r="W187" s="414"/>
      <c r="X187" s="427"/>
      <c r="Y187" s="415"/>
      <c r="Z187" s="416"/>
      <c r="AA187" s="413"/>
      <c r="AB187" s="260"/>
      <c r="AC187" s="414"/>
      <c r="AD187" s="414"/>
      <c r="AE187" s="427"/>
      <c r="AF187" s="415"/>
      <c r="AG187" s="416"/>
      <c r="AH187" s="413"/>
      <c r="AI187" s="260"/>
      <c r="AJ187" s="414"/>
      <c r="AK187" s="414"/>
      <c r="AL187" s="427"/>
      <c r="AM187" s="415"/>
      <c r="AN187" s="416"/>
      <c r="AO187" s="431"/>
      <c r="AQ187" s="214">
        <f t="shared" si="21"/>
        <v>0</v>
      </c>
    </row>
    <row r="188" spans="2:43" ht="24" outlineLevel="1" thickTop="1" x14ac:dyDescent="0.35">
      <c r="B188" s="208"/>
      <c r="C188" s="231" t="s">
        <v>86</v>
      </c>
      <c r="D188" s="232"/>
      <c r="E188" s="233"/>
      <c r="F188" s="410"/>
      <c r="G188" s="193"/>
      <c r="H188" s="407"/>
      <c r="I188" s="194"/>
      <c r="J188" s="194"/>
      <c r="K188" s="328"/>
      <c r="L188" s="329"/>
      <c r="M188" s="192"/>
      <c r="N188" s="193"/>
      <c r="O188" s="194"/>
      <c r="P188" s="194"/>
      <c r="Q188" s="194"/>
      <c r="R188" s="328"/>
      <c r="S188" s="329"/>
      <c r="T188" s="192"/>
      <c r="U188" s="193"/>
      <c r="V188" s="194"/>
      <c r="W188" s="194"/>
      <c r="X188" s="194"/>
      <c r="Y188" s="328"/>
      <c r="Z188" s="329"/>
      <c r="AA188" s="192"/>
      <c r="AB188" s="193"/>
      <c r="AC188" s="194"/>
      <c r="AD188" s="194"/>
      <c r="AE188" s="194"/>
      <c r="AF188" s="328"/>
      <c r="AG188" s="329"/>
      <c r="AH188" s="192"/>
      <c r="AI188" s="193"/>
      <c r="AJ188" s="194"/>
      <c r="AK188" s="194"/>
      <c r="AL188" s="194"/>
      <c r="AM188" s="328"/>
      <c r="AN188" s="329"/>
      <c r="AO188" s="436"/>
      <c r="AQ188" s="214" t="s">
        <v>67</v>
      </c>
    </row>
    <row r="189" spans="2:43" ht="20.25" customHeight="1" outlineLevel="1" x14ac:dyDescent="0.35">
      <c r="B189" s="208"/>
      <c r="C189" s="210"/>
      <c r="D189" s="501" t="s">
        <v>50</v>
      </c>
      <c r="E189" s="502"/>
      <c r="F189" s="392"/>
      <c r="G189" s="193"/>
      <c r="H189" s="207"/>
      <c r="I189" s="207"/>
      <c r="J189" s="194"/>
      <c r="K189" s="328"/>
      <c r="L189" s="329"/>
      <c r="M189" s="392"/>
      <c r="N189" s="193"/>
      <c r="O189" s="207"/>
      <c r="P189" s="207"/>
      <c r="Q189" s="194"/>
      <c r="R189" s="328"/>
      <c r="S189" s="329"/>
      <c r="T189" s="392"/>
      <c r="U189" s="193"/>
      <c r="V189" s="207"/>
      <c r="W189" s="207"/>
      <c r="X189" s="194"/>
      <c r="Y189" s="328"/>
      <c r="Z189" s="329"/>
      <c r="AA189" s="392"/>
      <c r="AB189" s="193"/>
      <c r="AC189" s="207"/>
      <c r="AD189" s="207"/>
      <c r="AE189" s="194"/>
      <c r="AF189" s="328"/>
      <c r="AG189" s="329"/>
      <c r="AH189" s="392"/>
      <c r="AI189" s="193"/>
      <c r="AJ189" s="207"/>
      <c r="AK189" s="207"/>
      <c r="AL189" s="194"/>
      <c r="AM189" s="328"/>
      <c r="AN189" s="329"/>
      <c r="AO189" s="430"/>
      <c r="AQ189" s="214">
        <f t="shared" ref="AQ189:AQ191" si="22">COUNTA(F189:AO189)</f>
        <v>0</v>
      </c>
    </row>
    <row r="190" spans="2:43" ht="20.25" customHeight="1" outlineLevel="1" x14ac:dyDescent="0.35">
      <c r="B190" s="208"/>
      <c r="C190" s="210"/>
      <c r="D190" s="501" t="s">
        <v>44</v>
      </c>
      <c r="E190" s="502"/>
      <c r="F190" s="392"/>
      <c r="G190" s="193"/>
      <c r="H190" s="405"/>
      <c r="I190" s="405"/>
      <c r="J190" s="198"/>
      <c r="K190" s="344"/>
      <c r="L190" s="329"/>
      <c r="M190" s="392"/>
      <c r="N190" s="193"/>
      <c r="O190" s="405"/>
      <c r="P190" s="405"/>
      <c r="Q190" s="198"/>
      <c r="R190" s="344"/>
      <c r="S190" s="329"/>
      <c r="T190" s="392"/>
      <c r="U190" s="193"/>
      <c r="V190" s="405"/>
      <c r="W190" s="405"/>
      <c r="X190" s="198"/>
      <c r="Y190" s="344"/>
      <c r="Z190" s="329"/>
      <c r="AA190" s="392"/>
      <c r="AB190" s="193"/>
      <c r="AC190" s="405"/>
      <c r="AD190" s="405"/>
      <c r="AE190" s="198"/>
      <c r="AF190" s="344"/>
      <c r="AG190" s="329"/>
      <c r="AH190" s="392"/>
      <c r="AI190" s="193"/>
      <c r="AJ190" s="405"/>
      <c r="AK190" s="405"/>
      <c r="AL190" s="198"/>
      <c r="AM190" s="344"/>
      <c r="AN190" s="329"/>
      <c r="AO190" s="430"/>
      <c r="AQ190" s="214">
        <f t="shared" si="22"/>
        <v>0</v>
      </c>
    </row>
    <row r="191" spans="2:43" ht="20.25" customHeight="1" outlineLevel="1" thickBot="1" x14ac:dyDescent="0.4">
      <c r="B191" s="209"/>
      <c r="C191" s="241"/>
      <c r="D191" s="503" t="s">
        <v>45</v>
      </c>
      <c r="E191" s="504"/>
      <c r="F191" s="404"/>
      <c r="G191" s="242"/>
      <c r="H191" s="406"/>
      <c r="I191" s="406"/>
      <c r="J191" s="243"/>
      <c r="K191" s="336"/>
      <c r="L191" s="337"/>
      <c r="M191" s="404"/>
      <c r="N191" s="242"/>
      <c r="O191" s="406"/>
      <c r="P191" s="406"/>
      <c r="Q191" s="243"/>
      <c r="R191" s="336"/>
      <c r="S191" s="337"/>
      <c r="T191" s="404"/>
      <c r="U191" s="242"/>
      <c r="V191" s="406"/>
      <c r="W191" s="406"/>
      <c r="X191" s="243"/>
      <c r="Y191" s="336"/>
      <c r="Z191" s="337"/>
      <c r="AA191" s="404"/>
      <c r="AB191" s="242"/>
      <c r="AC191" s="406"/>
      <c r="AD191" s="406"/>
      <c r="AE191" s="243"/>
      <c r="AF191" s="336"/>
      <c r="AG191" s="337"/>
      <c r="AH191" s="404"/>
      <c r="AI191" s="242"/>
      <c r="AJ191" s="406"/>
      <c r="AK191" s="406"/>
      <c r="AL191" s="243"/>
      <c r="AM191" s="336"/>
      <c r="AN191" s="337"/>
      <c r="AO191" s="437"/>
      <c r="AQ191" s="214">
        <f t="shared" si="22"/>
        <v>0</v>
      </c>
    </row>
    <row r="192" spans="2:43" ht="20.25" x14ac:dyDescent="0.2">
      <c r="B192" s="129"/>
      <c r="C192" s="129"/>
      <c r="D192" s="128"/>
    </row>
  </sheetData>
  <sheetProtection algorithmName="SHA-512" hashValue="A96WuIutOBn91Psrl+JjXN47f3DccIyqkqS4ncM1vI/lOX8PzKHIh7QUSNAXICKEC0BAifyGgyR/bX4186lJ3A==" saltValue="Ie/LgoEfyvsaFFVisG+Kjg==" spinCount="100000" sheet="1" objects="1" scenarios="1" formatCells="0" formatColumns="0" formatRows="0" autoFilter="0"/>
  <protectedRanges>
    <protectedRange sqref="B43:AO43 B73:AO73 B103:AO103 B133:AO133 B163:AO163" name="Titre des bâtiments"/>
    <protectedRange sqref="AQ1" name="Filtre de présentation"/>
    <protectedRange sqref="F44:AN51 F53:I71 K53:K67 L54 L58:L67 R53:R67 S54 S58:S67 T53:W71 Y53:Y67 Z54 Z58:Z67 AF53:AF67 AG54 AG58:AG67 AH53:AK71 AM53:AM67 AN54 AN58:AN67 M53:P71 AA53:AD71 V130 AC130" name="Cellules modifiables bât 1"/>
    <protectedRange sqref="Z4:Z6 AC4:AC5" name="Cellules modifiables hypothèses générales"/>
    <protectedRange sqref="F74:AN81 F83:I101 K83:K97 L84 L88:L97 M83:P101 R83:R97 S84 S88:S97 T83:W101 Y83:Y97 Z84 Z88:Z97 AA83:AD101 AF83:AF97 AG84 AG88:AG97 AH83:AK101 AM83:AM97 AN84 AN88:AN97" name="Cellules modifiables bât 2"/>
    <protectedRange sqref="F104:AN111 F113:I131 K113:K127 L114 L118:L127 M113:P131 R113:R127 S114 S118:S127 T113:W129 Y113:Y127 Z114 Z118:Z127 AA113:AD129 AF113:AF127 AG114 AG118:AG127 AH113:AK131 T131:W131 T130:U130 W130 AA131:AD131 AA130:AB130 AD130" name="Cellules modifiables bât 3"/>
    <protectedRange sqref="F134:AN141 F143:I161 K143:K157 L144 L148:L157 M143:P161 R143:R157 S144 S148:S157 T143:W161 Y143:Y157 Z144 Z148:Z157 AA143:AD161 AF143:AF157 AG144 AG148:AG157 AH143:AK161" name="Cellules modifiables bât 4"/>
    <protectedRange sqref="F164:AN171 F173:I191 K173:K187 L174 L178:L187 M173:P191 R173:R187 S174 S178:S187 T173:W191 Y173:Y187 Z174 Z178:Z187 AA173:AD191 AF173:AF187 AG174 AG178:AG187 AH173:AK191 AM173:AM187 AN174 AN178:AN187" name="Cellules modifiables bât 5"/>
    <protectedRange sqref="AO11:AO191" name="Commentaires"/>
  </protectedRanges>
  <autoFilter ref="AQ1:AQ191" xr:uid="{00000000-0009-0000-0000-000002000000}"/>
  <mergeCells count="167">
    <mergeCell ref="F134:L134"/>
    <mergeCell ref="M134:S134"/>
    <mergeCell ref="T134:Z134"/>
    <mergeCell ref="AA134:AG134"/>
    <mergeCell ref="AH134:AN134"/>
    <mergeCell ref="F164:L164"/>
    <mergeCell ref="M164:S164"/>
    <mergeCell ref="T164:Z164"/>
    <mergeCell ref="AA164:AG164"/>
    <mergeCell ref="AH164:AN164"/>
    <mergeCell ref="AH44:AN44"/>
    <mergeCell ref="AH74:AN74"/>
    <mergeCell ref="AA74:AG74"/>
    <mergeCell ref="T74:Z74"/>
    <mergeCell ref="M74:S74"/>
    <mergeCell ref="F74:L74"/>
    <mergeCell ref="D113:E113"/>
    <mergeCell ref="D114:E114"/>
    <mergeCell ref="F104:L104"/>
    <mergeCell ref="M104:S104"/>
    <mergeCell ref="T104:Z104"/>
    <mergeCell ref="AA104:AG104"/>
    <mergeCell ref="F44:L44"/>
    <mergeCell ref="M44:S44"/>
    <mergeCell ref="T44:Z44"/>
    <mergeCell ref="AA44:AG44"/>
    <mergeCell ref="D93:E93"/>
    <mergeCell ref="D94:E94"/>
    <mergeCell ref="D60:E60"/>
    <mergeCell ref="AH104:AN104"/>
    <mergeCell ref="D55:E55"/>
    <mergeCell ref="D56:E56"/>
    <mergeCell ref="D130:E130"/>
    <mergeCell ref="D71:E71"/>
    <mergeCell ref="D101:E101"/>
    <mergeCell ref="D131:E131"/>
    <mergeCell ref="D46:E46"/>
    <mergeCell ref="D117:E117"/>
    <mergeCell ref="D118:E118"/>
    <mergeCell ref="D120:E120"/>
    <mergeCell ref="D122:E122"/>
    <mergeCell ref="D123:E123"/>
    <mergeCell ref="D95:E95"/>
    <mergeCell ref="D96:E96"/>
    <mergeCell ref="D97:E97"/>
    <mergeCell ref="D99:E99"/>
    <mergeCell ref="D100:E100"/>
    <mergeCell ref="D105:E105"/>
    <mergeCell ref="D125:E125"/>
    <mergeCell ref="D126:E126"/>
    <mergeCell ref="D127:E127"/>
    <mergeCell ref="D129:E129"/>
    <mergeCell ref="D124:E124"/>
    <mergeCell ref="D57:E57"/>
    <mergeCell ref="D77:E77"/>
    <mergeCell ref="D58:E58"/>
    <mergeCell ref="D115:E115"/>
    <mergeCell ref="D116:E116"/>
    <mergeCell ref="D109:E109"/>
    <mergeCell ref="D110:E110"/>
    <mergeCell ref="D111:E111"/>
    <mergeCell ref="D75:E75"/>
    <mergeCell ref="D79:E79"/>
    <mergeCell ref="D80:E80"/>
    <mergeCell ref="D81:E81"/>
    <mergeCell ref="D107:E107"/>
    <mergeCell ref="D76:E76"/>
    <mergeCell ref="D104:E104"/>
    <mergeCell ref="D106:E106"/>
    <mergeCell ref="D83:E83"/>
    <mergeCell ref="D84:E84"/>
    <mergeCell ref="D85:E85"/>
    <mergeCell ref="D86:E86"/>
    <mergeCell ref="D87:E87"/>
    <mergeCell ref="D90:E90"/>
    <mergeCell ref="D92:E92"/>
    <mergeCell ref="D88:E88"/>
    <mergeCell ref="AH8:AN8"/>
    <mergeCell ref="D12:E12"/>
    <mergeCell ref="B8:E8"/>
    <mergeCell ref="F8:L8"/>
    <mergeCell ref="M8:S8"/>
    <mergeCell ref="T8:Z8"/>
    <mergeCell ref="AA8:AG8"/>
    <mergeCell ref="F10:Z10"/>
    <mergeCell ref="D134:E134"/>
    <mergeCell ref="D19:E19"/>
    <mergeCell ref="D20:E20"/>
    <mergeCell ref="D21:E21"/>
    <mergeCell ref="D23:E23"/>
    <mergeCell ref="D26:E26"/>
    <mergeCell ref="D13:E13"/>
    <mergeCell ref="D14:E14"/>
    <mergeCell ref="D16:E16"/>
    <mergeCell ref="D17:E17"/>
    <mergeCell ref="D18:E18"/>
    <mergeCell ref="D44:E44"/>
    <mergeCell ref="D74:E74"/>
    <mergeCell ref="D64:E64"/>
    <mergeCell ref="D65:E65"/>
    <mergeCell ref="D66:E66"/>
    <mergeCell ref="D136:E136"/>
    <mergeCell ref="D137:E137"/>
    <mergeCell ref="D135:E135"/>
    <mergeCell ref="D33:E33"/>
    <mergeCell ref="D34:E34"/>
    <mergeCell ref="D35:E35"/>
    <mergeCell ref="D47:E47"/>
    <mergeCell ref="D40:E40"/>
    <mergeCell ref="D27:E27"/>
    <mergeCell ref="D28:E28"/>
    <mergeCell ref="D29:E29"/>
    <mergeCell ref="D30:E30"/>
    <mergeCell ref="D31:E31"/>
    <mergeCell ref="D67:E67"/>
    <mergeCell ref="D69:E69"/>
    <mergeCell ref="D70:E70"/>
    <mergeCell ref="D62:E62"/>
    <mergeCell ref="D63:E63"/>
    <mergeCell ref="D45:E45"/>
    <mergeCell ref="D49:E49"/>
    <mergeCell ref="D50:E50"/>
    <mergeCell ref="D51:E51"/>
    <mergeCell ref="D53:E53"/>
    <mergeCell ref="D54:E54"/>
    <mergeCell ref="D139:E139"/>
    <mergeCell ref="D140:E140"/>
    <mergeCell ref="D141:E141"/>
    <mergeCell ref="D143:E143"/>
    <mergeCell ref="D144:E144"/>
    <mergeCell ref="D164:E164"/>
    <mergeCell ref="D166:E166"/>
    <mergeCell ref="D167:E167"/>
    <mergeCell ref="D165:E165"/>
    <mergeCell ref="D157:E157"/>
    <mergeCell ref="D159:E159"/>
    <mergeCell ref="D160:E160"/>
    <mergeCell ref="D161:E161"/>
    <mergeCell ref="D152:E152"/>
    <mergeCell ref="D153:E153"/>
    <mergeCell ref="D154:E154"/>
    <mergeCell ref="D155:E155"/>
    <mergeCell ref="D156:E156"/>
    <mergeCell ref="D145:E145"/>
    <mergeCell ref="D146:E146"/>
    <mergeCell ref="D147:E147"/>
    <mergeCell ref="D148:E148"/>
    <mergeCell ref="D150:E150"/>
    <mergeCell ref="D175:E175"/>
    <mergeCell ref="D176:E176"/>
    <mergeCell ref="D177:E177"/>
    <mergeCell ref="D178:E178"/>
    <mergeCell ref="D180:E180"/>
    <mergeCell ref="D169:E169"/>
    <mergeCell ref="D170:E170"/>
    <mergeCell ref="D171:E171"/>
    <mergeCell ref="D173:E173"/>
    <mergeCell ref="D174:E174"/>
    <mergeCell ref="D187:E187"/>
    <mergeCell ref="D189:E189"/>
    <mergeCell ref="D190:E190"/>
    <mergeCell ref="D191:E191"/>
    <mergeCell ref="D182:E182"/>
    <mergeCell ref="D183:E183"/>
    <mergeCell ref="D184:E184"/>
    <mergeCell ref="D185:E185"/>
    <mergeCell ref="D186:E186"/>
  </mergeCells>
  <pageMargins left="0.23622047244094491" right="0.23622047244094491" top="0.74803149606299213" bottom="0.74803149606299213" header="0.31496062992125984" footer="0.31496062992125984"/>
  <pageSetup paperSize="8" scale="24" orientation="landscape" r:id="rId1"/>
  <headerFooter>
    <oddHeader>&amp;L&amp;20&amp;D&amp;R&amp;20&amp;F</oddHeader>
    <oddFooter>&amp;R&amp;20&amp;A</oddFooter>
  </headerFooter>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Feuil2">
    <tabColor indexed="38"/>
    <pageSetUpPr fitToPage="1"/>
  </sheetPr>
  <dimension ref="A1:AK59"/>
  <sheetViews>
    <sheetView showGridLines="0" showZeros="0" zoomScale="85" zoomScaleNormal="85" zoomScaleSheetLayoutView="85" workbookViewId="0">
      <selection activeCell="E31" sqref="E31"/>
    </sheetView>
  </sheetViews>
  <sheetFormatPr baseColWidth="10" defaultColWidth="11.42578125" defaultRowHeight="12.75" x14ac:dyDescent="0.2"/>
  <cols>
    <col min="1" max="1" width="6.85546875" style="24" customWidth="1"/>
    <col min="2" max="2" width="71.5703125" style="21" customWidth="1"/>
    <col min="3" max="3" width="19.7109375" style="27" customWidth="1"/>
    <col min="4" max="4" width="4.7109375" style="24" customWidth="1"/>
    <col min="5" max="5" width="4.28515625" style="24" bestFit="1" customWidth="1"/>
    <col min="6" max="6" width="16.7109375" style="24" bestFit="1" customWidth="1"/>
    <col min="7" max="7" width="16" style="24" bestFit="1" customWidth="1"/>
    <col min="8" max="11" width="15" style="24" customWidth="1"/>
    <col min="12" max="12" width="15.28515625" style="24" customWidth="1"/>
    <col min="13" max="30" width="15" style="24" customWidth="1"/>
    <col min="31" max="16384" width="11.42578125" style="24"/>
  </cols>
  <sheetData>
    <row r="1" spans="2:37" x14ac:dyDescent="0.2">
      <c r="B1" s="4" t="s">
        <v>0</v>
      </c>
      <c r="C1" s="5">
        <f>'Hypothèses des scénarios'!Z4</f>
        <v>0.02</v>
      </c>
      <c r="D1" s="1"/>
      <c r="E1" s="22"/>
      <c r="F1" s="22"/>
      <c r="G1" s="22"/>
      <c r="H1" s="22"/>
      <c r="I1" s="60"/>
      <c r="J1" s="22"/>
      <c r="K1" s="22"/>
      <c r="L1" s="22"/>
      <c r="M1" s="22"/>
      <c r="N1" s="22"/>
    </row>
    <row r="2" spans="2:37" ht="12.75" customHeight="1" x14ac:dyDescent="0.2">
      <c r="B2" s="4" t="s">
        <v>1</v>
      </c>
      <c r="C2" s="5">
        <f>'Hypothèses des scénarios'!Z5</f>
        <v>0.02</v>
      </c>
      <c r="D2" s="543"/>
      <c r="E2" s="543"/>
      <c r="F2" s="541"/>
      <c r="G2" s="541"/>
      <c r="H2" s="541"/>
      <c r="I2" s="541"/>
      <c r="J2" s="541"/>
      <c r="K2" s="541"/>
      <c r="L2" s="541"/>
      <c r="M2" s="541"/>
      <c r="N2" s="541"/>
      <c r="O2" s="541"/>
      <c r="P2" s="541"/>
      <c r="Q2" s="541"/>
      <c r="R2" s="541"/>
      <c r="S2" s="541"/>
      <c r="T2" s="541"/>
      <c r="U2" s="541"/>
      <c r="V2" s="541"/>
      <c r="W2" s="541"/>
      <c r="X2" s="541"/>
      <c r="Y2" s="542"/>
      <c r="Z2" s="542"/>
      <c r="AA2" s="542"/>
      <c r="AB2" s="542"/>
      <c r="AC2" s="542"/>
      <c r="AD2" s="542"/>
    </row>
    <row r="3" spans="2:37" x14ac:dyDescent="0.2">
      <c r="B3" s="4" t="s">
        <v>9</v>
      </c>
      <c r="C3" s="5">
        <f>'Hypothèses des scénarios'!Z6</f>
        <v>1.4999999999999999E-2</v>
      </c>
      <c r="D3" s="131"/>
      <c r="E3" s="39"/>
      <c r="F3" s="132"/>
      <c r="G3" s="132"/>
      <c r="H3" s="132"/>
      <c r="I3" s="132"/>
      <c r="J3" s="132"/>
      <c r="K3" s="132"/>
      <c r="L3" s="132"/>
      <c r="M3" s="132"/>
      <c r="N3" s="132"/>
      <c r="O3" s="132"/>
      <c r="P3" s="133"/>
      <c r="Q3" s="133"/>
      <c r="R3" s="133"/>
      <c r="S3" s="133"/>
      <c r="T3" s="133"/>
      <c r="U3" s="133"/>
      <c r="V3" s="133"/>
      <c r="W3" s="133"/>
      <c r="X3" s="133"/>
      <c r="Y3" s="134"/>
      <c r="Z3" s="135"/>
      <c r="AA3" s="134"/>
      <c r="AB3" s="135"/>
      <c r="AC3" s="136"/>
      <c r="AD3" s="133"/>
      <c r="AE3" s="112"/>
      <c r="AG3" s="112"/>
      <c r="AH3" s="112"/>
      <c r="AI3" s="549"/>
      <c r="AJ3" s="549"/>
      <c r="AK3" s="549"/>
    </row>
    <row r="4" spans="2:37" x14ac:dyDescent="0.2">
      <c r="B4" s="55" t="s">
        <v>8</v>
      </c>
      <c r="C4" s="6">
        <f>'Hypothèses des scénarios'!AC4</f>
        <v>0.02</v>
      </c>
      <c r="D4" s="544"/>
      <c r="E4" s="544"/>
      <c r="F4" s="387"/>
      <c r="G4" s="137"/>
      <c r="H4" s="138"/>
      <c r="I4" s="139"/>
      <c r="J4" s="140"/>
      <c r="K4" s="141"/>
      <c r="L4" s="142"/>
      <c r="M4" s="143"/>
      <c r="N4" s="143"/>
      <c r="O4" s="143"/>
      <c r="P4" s="144"/>
      <c r="Q4" s="144"/>
      <c r="R4" s="145"/>
      <c r="S4" s="146"/>
      <c r="T4" s="145"/>
      <c r="U4" s="144"/>
      <c r="V4" s="147"/>
      <c r="W4" s="144"/>
      <c r="X4" s="145"/>
      <c r="Y4" s="146"/>
      <c r="Z4" s="144"/>
      <c r="AA4" s="144"/>
      <c r="AB4" s="147"/>
      <c r="AC4" s="141"/>
      <c r="AD4" s="141"/>
      <c r="AE4" s="84"/>
      <c r="AG4" s="113"/>
      <c r="AH4" s="113"/>
      <c r="AI4" s="81"/>
      <c r="AJ4" s="81"/>
      <c r="AK4" s="82"/>
    </row>
    <row r="5" spans="2:37" x14ac:dyDescent="0.2">
      <c r="B5" s="110"/>
      <c r="C5" s="80"/>
      <c r="D5" s="544"/>
      <c r="E5" s="544"/>
      <c r="F5" s="137"/>
      <c r="G5" s="137"/>
      <c r="H5" s="148"/>
      <c r="I5" s="149"/>
      <c r="J5" s="140"/>
      <c r="K5" s="141"/>
      <c r="L5" s="142"/>
      <c r="M5" s="143"/>
      <c r="N5" s="143"/>
      <c r="O5" s="143"/>
      <c r="P5" s="144"/>
      <c r="Q5" s="144"/>
      <c r="R5" s="145"/>
      <c r="S5" s="144"/>
      <c r="T5" s="145"/>
      <c r="U5" s="144"/>
      <c r="V5" s="144"/>
      <c r="W5" s="144"/>
      <c r="X5" s="145"/>
      <c r="Y5" s="144"/>
      <c r="Z5" s="144"/>
      <c r="AA5" s="144"/>
      <c r="AB5" s="144"/>
      <c r="AC5" s="141"/>
      <c r="AD5" s="141"/>
      <c r="AE5" s="87"/>
      <c r="AG5" s="88"/>
      <c r="AH5" s="86"/>
      <c r="AI5" s="89"/>
      <c r="AJ5" s="85"/>
      <c r="AK5" s="85"/>
    </row>
    <row r="6" spans="2:37" x14ac:dyDescent="0.2">
      <c r="B6" s="79"/>
      <c r="D6" s="551"/>
      <c r="E6" s="551"/>
      <c r="F6" s="150"/>
      <c r="G6" s="137"/>
      <c r="H6" s="138"/>
      <c r="I6" s="139"/>
      <c r="J6" s="140"/>
      <c r="K6" s="151"/>
      <c r="L6" s="152"/>
      <c r="M6" s="143"/>
      <c r="N6" s="143"/>
      <c r="O6" s="143"/>
      <c r="P6" s="153"/>
      <c r="Q6" s="153"/>
      <c r="R6" s="154"/>
      <c r="S6" s="146"/>
      <c r="T6" s="154"/>
      <c r="U6" s="153"/>
      <c r="V6" s="155"/>
      <c r="W6" s="153"/>
      <c r="X6" s="154"/>
      <c r="Y6" s="146"/>
      <c r="Z6" s="153"/>
      <c r="AA6" s="153"/>
      <c r="AB6" s="155"/>
      <c r="AC6" s="141"/>
      <c r="AD6" s="141"/>
      <c r="AE6" s="87"/>
      <c r="AG6" s="88"/>
      <c r="AH6" s="86"/>
      <c r="AI6" s="89"/>
      <c r="AJ6" s="85"/>
      <c r="AK6" s="85"/>
    </row>
    <row r="7" spans="2:37" x14ac:dyDescent="0.2">
      <c r="B7" s="545" t="str">
        <f>'Synthèse globale CF-VAN'!B81</f>
        <v>SCENARIO 0, dit de REFERENCE : 
Travaux énergétiques sur le bâtiment de la faculté de médecine au Kremlin Bicêtre, en site occupé, et prise à bail pour relogement des effectifs de première année de médecine issus de Châtenay-Malabry + quelques administratifs</v>
      </c>
      <c r="C7" s="28"/>
      <c r="D7" s="551"/>
      <c r="E7" s="551"/>
      <c r="F7" s="150"/>
      <c r="G7" s="150"/>
      <c r="H7" s="138"/>
      <c r="I7" s="139"/>
      <c r="J7" s="140"/>
      <c r="K7" s="151"/>
      <c r="L7" s="151"/>
      <c r="M7" s="143"/>
      <c r="N7" s="143"/>
      <c r="O7" s="143"/>
      <c r="P7" s="153"/>
      <c r="Q7" s="153"/>
      <c r="R7" s="154"/>
      <c r="S7" s="153"/>
      <c r="T7" s="154"/>
      <c r="U7" s="153"/>
      <c r="V7" s="155"/>
      <c r="W7" s="153"/>
      <c r="X7" s="154"/>
      <c r="Y7" s="153"/>
      <c r="Z7" s="153"/>
      <c r="AA7" s="153"/>
      <c r="AB7" s="155"/>
      <c r="AC7" s="141"/>
      <c r="AD7" s="141"/>
      <c r="AE7" s="87"/>
      <c r="AG7" s="88"/>
      <c r="AH7" s="86"/>
      <c r="AI7" s="89"/>
      <c r="AJ7" s="85"/>
      <c r="AK7" s="85"/>
    </row>
    <row r="8" spans="2:37" x14ac:dyDescent="0.2">
      <c r="B8" s="545"/>
      <c r="C8" s="28"/>
      <c r="D8" s="551"/>
      <c r="E8" s="551"/>
      <c r="F8" s="150"/>
      <c r="G8" s="150"/>
      <c r="H8" s="138"/>
      <c r="I8" s="139"/>
      <c r="J8" s="140"/>
      <c r="K8" s="151"/>
      <c r="L8" s="151"/>
      <c r="M8" s="143"/>
      <c r="N8" s="143"/>
      <c r="O8" s="143"/>
      <c r="P8" s="153"/>
      <c r="Q8" s="153"/>
      <c r="R8" s="154"/>
      <c r="S8" s="153"/>
      <c r="T8" s="154"/>
      <c r="U8" s="153"/>
      <c r="V8" s="155"/>
      <c r="W8" s="153"/>
      <c r="X8" s="154"/>
      <c r="Y8" s="153"/>
      <c r="Z8" s="153"/>
      <c r="AA8" s="153"/>
      <c r="AB8" s="155"/>
      <c r="AC8" s="141"/>
      <c r="AD8" s="141"/>
      <c r="AE8" s="87"/>
      <c r="AG8" s="88"/>
      <c r="AH8" s="86"/>
      <c r="AI8" s="89"/>
      <c r="AJ8" s="85"/>
      <c r="AK8" s="85"/>
    </row>
    <row r="9" spans="2:37" ht="13.5" thickBot="1" x14ac:dyDescent="0.25">
      <c r="B9" s="101"/>
      <c r="C9" s="28"/>
      <c r="D9" s="551"/>
      <c r="E9" s="551"/>
      <c r="F9" s="150"/>
      <c r="G9" s="150"/>
      <c r="H9" s="138"/>
      <c r="I9" s="139"/>
      <c r="J9" s="140"/>
      <c r="K9" s="151"/>
      <c r="L9" s="151"/>
      <c r="M9" s="143"/>
      <c r="N9" s="143"/>
      <c r="O9" s="143"/>
      <c r="P9" s="153"/>
      <c r="Q9" s="153"/>
      <c r="R9" s="154"/>
      <c r="S9" s="153"/>
      <c r="T9" s="154"/>
      <c r="U9" s="156"/>
      <c r="V9" s="155"/>
      <c r="W9" s="153"/>
      <c r="X9" s="154"/>
      <c r="Y9" s="153"/>
      <c r="Z9" s="156"/>
      <c r="AA9" s="153"/>
      <c r="AB9" s="155"/>
      <c r="AC9" s="141"/>
      <c r="AD9" s="141"/>
      <c r="AE9" s="87"/>
      <c r="AG9" s="88"/>
      <c r="AH9" s="86"/>
      <c r="AI9" s="89"/>
      <c r="AJ9" s="85"/>
      <c r="AK9" s="85"/>
    </row>
    <row r="10" spans="2:37" ht="13.5" thickBot="1" x14ac:dyDescent="0.25">
      <c r="B10" s="29" t="s">
        <v>7</v>
      </c>
      <c r="C10" s="28"/>
      <c r="D10" s="131"/>
      <c r="E10" s="39"/>
      <c r="F10" s="157"/>
      <c r="G10" s="157"/>
      <c r="H10" s="158"/>
      <c r="I10" s="159"/>
      <c r="J10" s="160"/>
      <c r="K10" s="161"/>
      <c r="L10" s="162"/>
      <c r="M10" s="163"/>
      <c r="N10" s="163"/>
      <c r="O10" s="163"/>
      <c r="P10" s="164"/>
      <c r="Q10" s="164"/>
      <c r="R10" s="154"/>
      <c r="S10" s="164"/>
      <c r="T10" s="154"/>
      <c r="U10" s="164"/>
      <c r="V10" s="164"/>
      <c r="W10" s="164"/>
      <c r="X10" s="154"/>
      <c r="Y10" s="164"/>
      <c r="Z10" s="164"/>
      <c r="AA10" s="164"/>
      <c r="AB10" s="164"/>
      <c r="AC10" s="161"/>
      <c r="AD10" s="161"/>
      <c r="AE10" s="90"/>
      <c r="AG10" s="88"/>
      <c r="AH10" s="86"/>
      <c r="AI10" s="89"/>
      <c r="AJ10" s="85"/>
      <c r="AK10" s="85"/>
    </row>
    <row r="11" spans="2:37" ht="12.95" customHeight="1" x14ac:dyDescent="0.2">
      <c r="B11" s="546" t="str">
        <f>'Synthèse globale CF-VAN'!F81</f>
        <v>Pour les travaux sur le bâtiment existant:
Réfection de la toiture et remplacement des menuiseries extérieures sur toutes les façades en rénovation.
Pour les locaux loués:
Location dans le privé d’un bâtiment pour y loger les effectifs supplémentaires étudiants, apprenants et administratifs.
Travaux preneur à prévoir sur les locaux loués pour les aménager en salle de cours, salles de simulation et bureaux administratifs.</v>
      </c>
      <c r="C11" s="28"/>
      <c r="D11" s="2"/>
      <c r="E11" s="550"/>
      <c r="R11" s="26"/>
      <c r="S11" s="26"/>
      <c r="T11" s="26"/>
      <c r="U11" s="26"/>
      <c r="V11" s="61"/>
      <c r="W11" s="62"/>
      <c r="X11" s="63"/>
      <c r="Y11" s="64"/>
      <c r="Z11" s="65"/>
      <c r="AA11" s="66"/>
      <c r="AB11" s="66"/>
      <c r="AC11" s="66"/>
      <c r="AD11" s="66"/>
      <c r="AE11" s="66"/>
      <c r="AF11" s="66"/>
      <c r="AG11" s="66"/>
      <c r="AH11" s="66"/>
      <c r="AI11" s="89"/>
      <c r="AJ11" s="85"/>
      <c r="AK11" s="85"/>
    </row>
    <row r="12" spans="2:37" ht="30" customHeight="1" x14ac:dyDescent="0.2">
      <c r="B12" s="547"/>
      <c r="C12" s="28"/>
      <c r="E12" s="550"/>
      <c r="F12" s="31"/>
      <c r="G12" s="32"/>
      <c r="H12" s="32"/>
      <c r="J12" s="32"/>
      <c r="K12" s="32"/>
      <c r="L12" s="32"/>
      <c r="M12" s="32"/>
      <c r="N12" s="32"/>
      <c r="O12" s="32"/>
      <c r="P12" s="32"/>
      <c r="Q12" s="32"/>
      <c r="R12" s="32"/>
      <c r="S12" s="32"/>
      <c r="T12" s="32"/>
      <c r="U12" s="32"/>
      <c r="V12" s="32"/>
      <c r="W12" s="32"/>
      <c r="X12" s="32"/>
      <c r="Y12" s="32"/>
      <c r="Z12" s="32"/>
      <c r="AA12" s="32"/>
      <c r="AB12" s="32"/>
      <c r="AC12" s="26"/>
      <c r="AD12" s="26"/>
    </row>
    <row r="13" spans="2:37" ht="13.5" thickBot="1" x14ac:dyDescent="0.25">
      <c r="B13" s="548"/>
      <c r="C13" s="28"/>
      <c r="E13" s="68"/>
      <c r="F13" s="33"/>
      <c r="G13" s="33"/>
      <c r="H13" s="33"/>
      <c r="I13" s="33"/>
      <c r="J13" s="33"/>
      <c r="K13" s="33"/>
      <c r="L13" s="33"/>
      <c r="M13" s="33"/>
      <c r="N13" s="33"/>
      <c r="O13" s="33"/>
      <c r="P13" s="33"/>
      <c r="Q13" s="33"/>
      <c r="R13" s="33"/>
      <c r="S13" s="33"/>
      <c r="T13" s="33"/>
      <c r="U13" s="33"/>
      <c r="V13" s="33"/>
      <c r="W13" s="33"/>
      <c r="X13" s="33"/>
      <c r="Y13" s="33"/>
      <c r="Z13" s="33"/>
      <c r="AA13" s="33"/>
      <c r="AB13" s="33"/>
      <c r="AC13" s="33"/>
      <c r="AD13" s="33"/>
    </row>
    <row r="14" spans="2:37" x14ac:dyDescent="0.2">
      <c r="B14" s="108" t="s">
        <v>25</v>
      </c>
      <c r="E14" s="68"/>
      <c r="F14" s="33">
        <v>0</v>
      </c>
      <c r="G14" s="33">
        <v>1</v>
      </c>
      <c r="H14" s="33">
        <v>2</v>
      </c>
      <c r="I14" s="33">
        <v>3</v>
      </c>
      <c r="J14" s="33">
        <v>4</v>
      </c>
      <c r="K14" s="33">
        <v>5</v>
      </c>
      <c r="L14" s="33">
        <v>6</v>
      </c>
      <c r="M14" s="33">
        <v>7</v>
      </c>
      <c r="N14" s="33">
        <v>8</v>
      </c>
      <c r="O14" s="33">
        <v>9</v>
      </c>
      <c r="P14" s="33">
        <v>10</v>
      </c>
      <c r="Q14" s="33">
        <v>11</v>
      </c>
      <c r="R14" s="33">
        <v>12</v>
      </c>
      <c r="S14" s="33">
        <v>13</v>
      </c>
      <c r="T14" s="33">
        <v>14</v>
      </c>
      <c r="U14" s="33">
        <v>15</v>
      </c>
      <c r="V14" s="33">
        <v>16</v>
      </c>
      <c r="W14" s="33">
        <v>17</v>
      </c>
      <c r="X14" s="33">
        <v>18</v>
      </c>
      <c r="Y14" s="33">
        <v>19</v>
      </c>
      <c r="Z14" s="33">
        <v>20</v>
      </c>
      <c r="AA14" s="33">
        <v>21</v>
      </c>
      <c r="AB14" s="33">
        <v>22</v>
      </c>
      <c r="AC14" s="33">
        <v>23</v>
      </c>
      <c r="AD14" s="33">
        <v>24</v>
      </c>
    </row>
    <row r="15" spans="2:37" x14ac:dyDescent="0.2">
      <c r="B15" s="109"/>
      <c r="C15" s="34"/>
      <c r="E15" s="68"/>
      <c r="F15" s="168">
        <f>'Hypothèses des scénarios'!AC5</f>
        <v>2021</v>
      </c>
      <c r="G15" s="35">
        <f>F15+1</f>
        <v>2022</v>
      </c>
      <c r="H15" s="35">
        <f t="shared" ref="H15:AD15" si="0">G15+1</f>
        <v>2023</v>
      </c>
      <c r="I15" s="35">
        <f t="shared" si="0"/>
        <v>2024</v>
      </c>
      <c r="J15" s="35">
        <f t="shared" si="0"/>
        <v>2025</v>
      </c>
      <c r="K15" s="35">
        <f t="shared" si="0"/>
        <v>2026</v>
      </c>
      <c r="L15" s="35">
        <f t="shared" si="0"/>
        <v>2027</v>
      </c>
      <c r="M15" s="35">
        <f t="shared" si="0"/>
        <v>2028</v>
      </c>
      <c r="N15" s="35">
        <f t="shared" si="0"/>
        <v>2029</v>
      </c>
      <c r="O15" s="35">
        <f t="shared" si="0"/>
        <v>2030</v>
      </c>
      <c r="P15" s="35">
        <f t="shared" si="0"/>
        <v>2031</v>
      </c>
      <c r="Q15" s="35">
        <f t="shared" si="0"/>
        <v>2032</v>
      </c>
      <c r="R15" s="35">
        <f t="shared" si="0"/>
        <v>2033</v>
      </c>
      <c r="S15" s="35">
        <f t="shared" si="0"/>
        <v>2034</v>
      </c>
      <c r="T15" s="35">
        <f t="shared" si="0"/>
        <v>2035</v>
      </c>
      <c r="U15" s="35">
        <f t="shared" si="0"/>
        <v>2036</v>
      </c>
      <c r="V15" s="35">
        <f t="shared" si="0"/>
        <v>2037</v>
      </c>
      <c r="W15" s="35">
        <f t="shared" si="0"/>
        <v>2038</v>
      </c>
      <c r="X15" s="35">
        <f t="shared" si="0"/>
        <v>2039</v>
      </c>
      <c r="Y15" s="35">
        <f t="shared" si="0"/>
        <v>2040</v>
      </c>
      <c r="Z15" s="35">
        <f t="shared" si="0"/>
        <v>2041</v>
      </c>
      <c r="AA15" s="35">
        <f t="shared" si="0"/>
        <v>2042</v>
      </c>
      <c r="AB15" s="35">
        <f t="shared" si="0"/>
        <v>2043</v>
      </c>
      <c r="AC15" s="35">
        <f t="shared" si="0"/>
        <v>2044</v>
      </c>
      <c r="AD15" s="35">
        <f t="shared" si="0"/>
        <v>2045</v>
      </c>
    </row>
    <row r="16" spans="2:37" x14ac:dyDescent="0.2">
      <c r="C16" s="95" t="s">
        <v>11</v>
      </c>
      <c r="E16" s="68"/>
    </row>
    <row r="17" spans="2:30" ht="15" customHeight="1" x14ac:dyDescent="0.2">
      <c r="B17" s="12" t="s">
        <v>14</v>
      </c>
      <c r="C17" s="114">
        <f ca="1">'Hypothèses des scénarios'!F16</f>
        <v>0</v>
      </c>
      <c r="D17" s="22"/>
      <c r="E17" s="38" t="s">
        <v>2</v>
      </c>
      <c r="F17" s="107">
        <f>SUMPRODUCT(('Hypothèses des scénarios'!$D$43:$D$1010=$B17)*('Hypothèses des scénarios'!$K$43:$K$1010=F$15),('Hypothèses des scénarios'!$F$43:$F$1010))</f>
        <v>0</v>
      </c>
      <c r="G17" s="107">
        <f>SUMPRODUCT(('Hypothèses des scénarios'!$D$43:$D$1010=$B17)*('Hypothèses des scénarios'!$K$43:$K$1010=G$15),('Hypothèses des scénarios'!$F$43:$F$1010))</f>
        <v>0</v>
      </c>
      <c r="H17" s="107">
        <f>SUMPRODUCT(('Hypothèses des scénarios'!$D$43:$D$1010=$B17)*('Hypothèses des scénarios'!$K$43:$K$1010=H$15),('Hypothèses des scénarios'!$F$43:$F$1010))</f>
        <v>0</v>
      </c>
      <c r="I17" s="107">
        <f>SUMPRODUCT(('Hypothèses des scénarios'!$D$43:$D$1010=$B17)*('Hypothèses des scénarios'!$K$43:$K$1010=I$15),('Hypothèses des scénarios'!$F$43:$F$1010))</f>
        <v>0</v>
      </c>
      <c r="J17" s="107">
        <f>SUMPRODUCT(('Hypothèses des scénarios'!$D$43:$D$1010=$B17)*('Hypothèses des scénarios'!$K$43:$K$1010=J$15),('Hypothèses des scénarios'!$F$43:$F$1010))</f>
        <v>0</v>
      </c>
      <c r="K17" s="107">
        <f>SUMPRODUCT(('Hypothèses des scénarios'!$D$43:$D$1010=$B17)*('Hypothèses des scénarios'!$K$43:$K$1010=K$15),('Hypothèses des scénarios'!$F$43:$F$1010))</f>
        <v>0</v>
      </c>
      <c r="L17" s="107">
        <f>SUMPRODUCT(('Hypothèses des scénarios'!$D$43:$D$1010=$B17)*('Hypothèses des scénarios'!$K$43:$K$1010=L$15),('Hypothèses des scénarios'!$F$43:$F$1010))</f>
        <v>0</v>
      </c>
      <c r="M17" s="107">
        <f>SUMPRODUCT(('Hypothèses des scénarios'!$D$43:$D$1010=$B17)*('Hypothèses des scénarios'!$K$43:$K$1010=M$15),('Hypothèses des scénarios'!$F$43:$F$1010))</f>
        <v>0</v>
      </c>
      <c r="N17" s="107">
        <f>SUMPRODUCT(('Hypothèses des scénarios'!$D$43:$D$1010=$B17)*('Hypothèses des scénarios'!$K$43:$K$1010=N$15),('Hypothèses des scénarios'!$F$43:$F$1010))</f>
        <v>0</v>
      </c>
      <c r="O17" s="107">
        <f>SUMPRODUCT(('Hypothèses des scénarios'!$D$43:$D$1010=$B17)*('Hypothèses des scénarios'!$K$43:$K$1010=O$15),('Hypothèses des scénarios'!$F$43:$F$1010))</f>
        <v>0</v>
      </c>
      <c r="P17" s="107">
        <f>SUMPRODUCT(('Hypothèses des scénarios'!$D$43:$D$1010=$B17)*('Hypothèses des scénarios'!$K$43:$K$1010=P$15),('Hypothèses des scénarios'!$F$43:$F$1010))</f>
        <v>0</v>
      </c>
      <c r="Q17" s="107">
        <f>SUMPRODUCT(('Hypothèses des scénarios'!$D$43:$D$1010=$B17)*('Hypothèses des scénarios'!$K$43:$K$1010=Q$15),('Hypothèses des scénarios'!$F$43:$F$1010))</f>
        <v>0</v>
      </c>
      <c r="R17" s="107">
        <f>SUMPRODUCT(('Hypothèses des scénarios'!$D$43:$D$1010=$B17)*('Hypothèses des scénarios'!$K$43:$K$1010=R$15),('Hypothèses des scénarios'!$F$43:$F$1010))</f>
        <v>0</v>
      </c>
      <c r="S17" s="107">
        <f>SUMPRODUCT(('Hypothèses des scénarios'!$D$43:$D$1010=$B17)*('Hypothèses des scénarios'!$K$43:$K$1010=S$15),('Hypothèses des scénarios'!$F$43:$F$1010))</f>
        <v>0</v>
      </c>
      <c r="T17" s="107">
        <f>SUMPRODUCT(('Hypothèses des scénarios'!$D$43:$D$1010=$B17)*('Hypothèses des scénarios'!$K$43:$K$1010=T$15),('Hypothèses des scénarios'!$F$43:$F$1010))</f>
        <v>0</v>
      </c>
      <c r="U17" s="107">
        <f>SUMPRODUCT(('Hypothèses des scénarios'!$D$43:$D$1010=$B17)*('Hypothèses des scénarios'!$K$43:$K$1010=U$15),('Hypothèses des scénarios'!$F$43:$F$1010))</f>
        <v>0</v>
      </c>
      <c r="V17" s="107">
        <f>SUMPRODUCT(('Hypothèses des scénarios'!$D$43:$D$1010=$B17)*('Hypothèses des scénarios'!$K$43:$K$1010=V$15),('Hypothèses des scénarios'!$F$43:$F$1010))</f>
        <v>0</v>
      </c>
      <c r="W17" s="107">
        <f>SUMPRODUCT(('Hypothèses des scénarios'!$D$43:$D$1010=$B17)*('Hypothèses des scénarios'!$K$43:$K$1010=W$15),('Hypothèses des scénarios'!$F$43:$F$1010))</f>
        <v>0</v>
      </c>
      <c r="X17" s="107">
        <f>SUMPRODUCT(('Hypothèses des scénarios'!$D$43:$D$1010=$B17)*('Hypothèses des scénarios'!$K$43:$K$1010=X$15),('Hypothèses des scénarios'!$F$43:$F$1010))</f>
        <v>0</v>
      </c>
      <c r="Y17" s="107">
        <f>SUMPRODUCT(('Hypothèses des scénarios'!$D$43:$D$1010=$B17)*('Hypothèses des scénarios'!$K$43:$K$1010=Y$15),('Hypothèses des scénarios'!$F$43:$F$1010))</f>
        <v>0</v>
      </c>
      <c r="Z17" s="107">
        <f>SUMPRODUCT(('Hypothèses des scénarios'!$D$43:$D$1010=$B17)*('Hypothèses des scénarios'!$K$43:$K$1010=Z$15),('Hypothèses des scénarios'!$F$43:$F$1010))</f>
        <v>0</v>
      </c>
      <c r="AA17" s="107">
        <f>SUMPRODUCT(('Hypothèses des scénarios'!$D$43:$D$1010=$B17)*('Hypothèses des scénarios'!$K$43:$K$1010=AA$15),('Hypothèses des scénarios'!$F$43:$F$1010))</f>
        <v>0</v>
      </c>
      <c r="AB17" s="107">
        <f>SUMPRODUCT(('Hypothèses des scénarios'!$D$43:$D$1010=$B17)*('Hypothèses des scénarios'!$K$43:$K$1010=AB$15),('Hypothèses des scénarios'!$F$43:$F$1010))</f>
        <v>0</v>
      </c>
      <c r="AC17" s="107">
        <f>SUMPRODUCT(('Hypothèses des scénarios'!$D$43:$D$1010=$B17)*('Hypothèses des scénarios'!$K$43:$K$1010=AC$15),('Hypothèses des scénarios'!$F$43:$F$1010))</f>
        <v>0</v>
      </c>
      <c r="AD17" s="107">
        <f>SUMPRODUCT(('Hypothèses des scénarios'!$D$43:$D$1010=$B17)*('Hypothèses des scénarios'!$K$43:$K$1010=AD$15),('Hypothèses des scénarios'!$F$43:$F$1010))</f>
        <v>0</v>
      </c>
    </row>
    <row r="18" spans="2:30" s="177" customFormat="1" x14ac:dyDescent="0.2">
      <c r="B18" s="13" t="s">
        <v>13</v>
      </c>
      <c r="C18" s="178"/>
      <c r="D18" s="179"/>
      <c r="E18" s="180"/>
      <c r="F18" s="181">
        <f>F17</f>
        <v>0</v>
      </c>
      <c r="G18" s="181">
        <f t="shared" ref="G18:AD18" si="1">G17</f>
        <v>0</v>
      </c>
      <c r="H18" s="181">
        <f t="shared" si="1"/>
        <v>0</v>
      </c>
      <c r="I18" s="181">
        <f t="shared" si="1"/>
        <v>0</v>
      </c>
      <c r="J18" s="181">
        <f t="shared" si="1"/>
        <v>0</v>
      </c>
      <c r="K18" s="181">
        <f t="shared" si="1"/>
        <v>0</v>
      </c>
      <c r="L18" s="181">
        <f t="shared" si="1"/>
        <v>0</v>
      </c>
      <c r="M18" s="181">
        <f t="shared" si="1"/>
        <v>0</v>
      </c>
      <c r="N18" s="181">
        <f t="shared" si="1"/>
        <v>0</v>
      </c>
      <c r="O18" s="181">
        <f t="shared" si="1"/>
        <v>0</v>
      </c>
      <c r="P18" s="181">
        <f t="shared" si="1"/>
        <v>0</v>
      </c>
      <c r="Q18" s="181">
        <f t="shared" si="1"/>
        <v>0</v>
      </c>
      <c r="R18" s="181">
        <f t="shared" si="1"/>
        <v>0</v>
      </c>
      <c r="S18" s="181">
        <f t="shared" si="1"/>
        <v>0</v>
      </c>
      <c r="T18" s="181">
        <f t="shared" si="1"/>
        <v>0</v>
      </c>
      <c r="U18" s="181">
        <f t="shared" si="1"/>
        <v>0</v>
      </c>
      <c r="V18" s="181">
        <f t="shared" si="1"/>
        <v>0</v>
      </c>
      <c r="W18" s="181">
        <f t="shared" si="1"/>
        <v>0</v>
      </c>
      <c r="X18" s="181">
        <f t="shared" si="1"/>
        <v>0</v>
      </c>
      <c r="Y18" s="181">
        <f t="shared" si="1"/>
        <v>0</v>
      </c>
      <c r="Z18" s="181">
        <f t="shared" si="1"/>
        <v>0</v>
      </c>
      <c r="AA18" s="181">
        <f t="shared" si="1"/>
        <v>0</v>
      </c>
      <c r="AB18" s="181">
        <f t="shared" si="1"/>
        <v>0</v>
      </c>
      <c r="AC18" s="181">
        <f t="shared" si="1"/>
        <v>0</v>
      </c>
      <c r="AD18" s="181">
        <f t="shared" si="1"/>
        <v>0</v>
      </c>
    </row>
    <row r="19" spans="2:30" ht="15" x14ac:dyDescent="0.2">
      <c r="B19" s="12" t="s">
        <v>42</v>
      </c>
      <c r="C19" s="114">
        <f ca="1">'Hypothèses des scénarios'!F17</f>
        <v>2500000</v>
      </c>
      <c r="D19" s="22"/>
      <c r="E19" s="38" t="s">
        <v>2</v>
      </c>
      <c r="F19" s="107">
        <f>SUMPRODUCT(('Hypothèses des scénarios'!$D$43:$D$1010=$B19)*('Hypothèses des scénarios'!$K$43:$K$1010&lt;=F$15)*('Hypothèses des scénarios'!$L$43:$L$1010&gt;=F$15),('Hypothèses des scénarios'!$J$43:$J$1010))</f>
        <v>0</v>
      </c>
      <c r="G19" s="107">
        <f>SUMPRODUCT(('Hypothèses des scénarios'!$D$43:$D$1010=$B19)*('Hypothèses des scénarios'!$K$43:$K$1010&lt;=G$15)*('Hypothèses des scénarios'!$L$43:$L$1010&gt;=G$15),('Hypothèses des scénarios'!$J$43:$J$1010))</f>
        <v>625000</v>
      </c>
      <c r="H19" s="107">
        <f>SUMPRODUCT(('Hypothèses des scénarios'!$D$43:$D$1010=$B19)*('Hypothèses des scénarios'!$K$43:$K$1010&lt;=H$15)*('Hypothèses des scénarios'!$L$43:$L$1010&gt;=H$15),('Hypothèses des scénarios'!$J$43:$J$1010))</f>
        <v>625000</v>
      </c>
      <c r="I19" s="107">
        <f>SUMPRODUCT(('Hypothèses des scénarios'!$D$43:$D$1010=$B19)*('Hypothèses des scénarios'!$K$43:$K$1010&lt;=I$15)*('Hypothèses des scénarios'!$L$43:$L$1010&gt;=I$15),('Hypothèses des scénarios'!$J$43:$J$1010))</f>
        <v>625000</v>
      </c>
      <c r="J19" s="107">
        <f>SUMPRODUCT(('Hypothèses des scénarios'!$D$43:$D$1010=$B19)*('Hypothèses des scénarios'!$K$43:$K$1010&lt;=J$15)*('Hypothèses des scénarios'!$L$43:$L$1010&gt;=J$15),('Hypothèses des scénarios'!$J$43:$J$1010))</f>
        <v>625000</v>
      </c>
      <c r="K19" s="107">
        <f>SUMPRODUCT(('Hypothèses des scénarios'!$D$43:$D$1010=$B19)*('Hypothèses des scénarios'!$K$43:$K$1010&lt;=K$15)*('Hypothèses des scénarios'!$L$43:$L$1010&gt;=K$15),('Hypothèses des scénarios'!$J$43:$J$1010))</f>
        <v>0</v>
      </c>
      <c r="L19" s="107">
        <f>SUMPRODUCT(('Hypothèses des scénarios'!$D$43:$D$1010=$B19)*('Hypothèses des scénarios'!$K$43:$K$1010&lt;=L$15)*('Hypothèses des scénarios'!$L$43:$L$1010&gt;=L$15),('Hypothèses des scénarios'!$J$43:$J$1010))</f>
        <v>0</v>
      </c>
      <c r="M19" s="107">
        <f>SUMPRODUCT(('Hypothèses des scénarios'!$D$43:$D$1010=$B19)*('Hypothèses des scénarios'!$K$43:$K$1010&lt;=M$15)*('Hypothèses des scénarios'!$L$43:$L$1010&gt;=M$15),('Hypothèses des scénarios'!$J$43:$J$1010))</f>
        <v>0</v>
      </c>
      <c r="N19" s="107">
        <f>SUMPRODUCT(('Hypothèses des scénarios'!$D$43:$D$1010=$B19)*('Hypothèses des scénarios'!$K$43:$K$1010&lt;=N$15)*('Hypothèses des scénarios'!$L$43:$L$1010&gt;=N$15),('Hypothèses des scénarios'!$J$43:$J$1010))</f>
        <v>0</v>
      </c>
      <c r="O19" s="107">
        <f>SUMPRODUCT(('Hypothèses des scénarios'!$D$43:$D$1010=$B19)*('Hypothèses des scénarios'!$K$43:$K$1010&lt;=O$15)*('Hypothèses des scénarios'!$L$43:$L$1010&gt;=O$15),('Hypothèses des scénarios'!$J$43:$J$1010))</f>
        <v>0</v>
      </c>
      <c r="P19" s="107">
        <f>SUMPRODUCT(('Hypothèses des scénarios'!$D$43:$D$1010=$B19)*('Hypothèses des scénarios'!$K$43:$K$1010&lt;=P$15)*('Hypothèses des scénarios'!$L$43:$L$1010&gt;=P$15),('Hypothèses des scénarios'!$J$43:$J$1010))</f>
        <v>0</v>
      </c>
      <c r="Q19" s="107">
        <f>SUMPRODUCT(('Hypothèses des scénarios'!$D$43:$D$1010=$B19)*('Hypothèses des scénarios'!$K$43:$K$1010&lt;=Q$15)*('Hypothèses des scénarios'!$L$43:$L$1010&gt;=Q$15),('Hypothèses des scénarios'!$J$43:$J$1010))</f>
        <v>0</v>
      </c>
      <c r="R19" s="107">
        <f>SUMPRODUCT(('Hypothèses des scénarios'!$D$43:$D$1010=$B19)*('Hypothèses des scénarios'!$K$43:$K$1010&lt;=R$15)*('Hypothèses des scénarios'!$L$43:$L$1010&gt;=R$15),('Hypothèses des scénarios'!$J$43:$J$1010))</f>
        <v>0</v>
      </c>
      <c r="S19" s="107">
        <f>SUMPRODUCT(('Hypothèses des scénarios'!$D$43:$D$1010=$B19)*('Hypothèses des scénarios'!$K$43:$K$1010&lt;=S$15)*('Hypothèses des scénarios'!$L$43:$L$1010&gt;=S$15),('Hypothèses des scénarios'!$J$43:$J$1010))</f>
        <v>0</v>
      </c>
      <c r="T19" s="107">
        <f>SUMPRODUCT(('Hypothèses des scénarios'!$D$43:$D$1010=$B19)*('Hypothèses des scénarios'!$K$43:$K$1010&lt;=T$15)*('Hypothèses des scénarios'!$L$43:$L$1010&gt;=T$15),('Hypothèses des scénarios'!$J$43:$J$1010))</f>
        <v>0</v>
      </c>
      <c r="U19" s="107">
        <f>SUMPRODUCT(('Hypothèses des scénarios'!$D$43:$D$1010=$B19)*('Hypothèses des scénarios'!$K$43:$K$1010&lt;=U$15)*('Hypothèses des scénarios'!$L$43:$L$1010&gt;=U$15),('Hypothèses des scénarios'!$J$43:$J$1010))</f>
        <v>0</v>
      </c>
      <c r="V19" s="107">
        <f>SUMPRODUCT(('Hypothèses des scénarios'!$D$43:$D$1010=$B19)*('Hypothèses des scénarios'!$K$43:$K$1010&lt;=V$15)*('Hypothèses des scénarios'!$L$43:$L$1010&gt;=V$15),('Hypothèses des scénarios'!$J$43:$J$1010))</f>
        <v>0</v>
      </c>
      <c r="W19" s="107">
        <f>SUMPRODUCT(('Hypothèses des scénarios'!$D$43:$D$1010=$B19)*('Hypothèses des scénarios'!$K$43:$K$1010&lt;=W$15)*('Hypothèses des scénarios'!$L$43:$L$1010&gt;=W$15),('Hypothèses des scénarios'!$J$43:$J$1010))</f>
        <v>0</v>
      </c>
      <c r="X19" s="107">
        <f>SUMPRODUCT(('Hypothèses des scénarios'!$D$43:$D$1010=$B19)*('Hypothèses des scénarios'!$K$43:$K$1010&lt;=X$15)*('Hypothèses des scénarios'!$L$43:$L$1010&gt;=X$15),('Hypothèses des scénarios'!$J$43:$J$1010))</f>
        <v>0</v>
      </c>
      <c r="Y19" s="107">
        <f>SUMPRODUCT(('Hypothèses des scénarios'!$D$43:$D$1010=$B19)*('Hypothèses des scénarios'!$K$43:$K$1010&lt;=Y$15)*('Hypothèses des scénarios'!$L$43:$L$1010&gt;=Y$15),('Hypothèses des scénarios'!$J$43:$J$1010))</f>
        <v>0</v>
      </c>
      <c r="Z19" s="107">
        <f>SUMPRODUCT(('Hypothèses des scénarios'!$D$43:$D$1010=$B19)*('Hypothèses des scénarios'!$K$43:$K$1010&lt;=Z$15)*('Hypothèses des scénarios'!$L$43:$L$1010&gt;=Z$15),('Hypothèses des scénarios'!$J$43:$J$1010))</f>
        <v>0</v>
      </c>
      <c r="AA19" s="107">
        <f>SUMPRODUCT(('Hypothèses des scénarios'!$D$43:$D$1010=$B19)*('Hypothèses des scénarios'!$K$43:$K$1010&lt;=AA$15)*('Hypothèses des scénarios'!$L$43:$L$1010&gt;=AA$15),('Hypothèses des scénarios'!$J$43:$J$1010))</f>
        <v>0</v>
      </c>
      <c r="AB19" s="107">
        <f>SUMPRODUCT(('Hypothèses des scénarios'!$D$43:$D$1010=$B19)*('Hypothèses des scénarios'!$K$43:$K$1010&lt;=AB$15)*('Hypothèses des scénarios'!$L$43:$L$1010&gt;=AB$15),('Hypothèses des scénarios'!$J$43:$J$1010))</f>
        <v>0</v>
      </c>
      <c r="AC19" s="107">
        <f>SUMPRODUCT(('Hypothèses des scénarios'!$D$43:$D$1010=$B19)*('Hypothèses des scénarios'!$K$43:$K$1010&lt;=AC$15)*('Hypothèses des scénarios'!$L$43:$L$1010&gt;=AC$15),('Hypothèses des scénarios'!$J$43:$J$1010))</f>
        <v>0</v>
      </c>
      <c r="AD19" s="107">
        <f>SUMPRODUCT(('Hypothèses des scénarios'!$D$43:$D$1010=$B19)*('Hypothèses des scénarios'!$K$43:$K$1010&lt;=AD$15)*('Hypothèses des scénarios'!$L$43:$L$1010&gt;=AD$15),('Hypothèses des scénarios'!$J$43:$J$1010))</f>
        <v>0</v>
      </c>
    </row>
    <row r="20" spans="2:30" s="177" customFormat="1" x14ac:dyDescent="0.2">
      <c r="B20" s="13" t="s">
        <v>59</v>
      </c>
      <c r="C20" s="178"/>
      <c r="D20" s="179"/>
      <c r="E20" s="180"/>
      <c r="F20" s="181">
        <f t="shared" ref="F20:AD20" si="2">F19*((1+$C$1)^F$14)</f>
        <v>0</v>
      </c>
      <c r="G20" s="181">
        <f t="shared" si="2"/>
        <v>637500</v>
      </c>
      <c r="H20" s="181">
        <f t="shared" si="2"/>
        <v>650250</v>
      </c>
      <c r="I20" s="181">
        <f t="shared" si="2"/>
        <v>663255</v>
      </c>
      <c r="J20" s="181">
        <f t="shared" si="2"/>
        <v>676520.1</v>
      </c>
      <c r="K20" s="181">
        <f t="shared" si="2"/>
        <v>0</v>
      </c>
      <c r="L20" s="181">
        <f t="shared" si="2"/>
        <v>0</v>
      </c>
      <c r="M20" s="181">
        <f t="shared" si="2"/>
        <v>0</v>
      </c>
      <c r="N20" s="181">
        <f t="shared" si="2"/>
        <v>0</v>
      </c>
      <c r="O20" s="181">
        <f t="shared" si="2"/>
        <v>0</v>
      </c>
      <c r="P20" s="181">
        <f t="shared" si="2"/>
        <v>0</v>
      </c>
      <c r="Q20" s="181">
        <f t="shared" si="2"/>
        <v>0</v>
      </c>
      <c r="R20" s="181">
        <f t="shared" si="2"/>
        <v>0</v>
      </c>
      <c r="S20" s="181">
        <f t="shared" si="2"/>
        <v>0</v>
      </c>
      <c r="T20" s="181">
        <f t="shared" si="2"/>
        <v>0</v>
      </c>
      <c r="U20" s="181">
        <f t="shared" si="2"/>
        <v>0</v>
      </c>
      <c r="V20" s="181">
        <f t="shared" si="2"/>
        <v>0</v>
      </c>
      <c r="W20" s="181">
        <f t="shared" si="2"/>
        <v>0</v>
      </c>
      <c r="X20" s="181">
        <f t="shared" si="2"/>
        <v>0</v>
      </c>
      <c r="Y20" s="181">
        <f t="shared" si="2"/>
        <v>0</v>
      </c>
      <c r="Z20" s="181">
        <f t="shared" si="2"/>
        <v>0</v>
      </c>
      <c r="AA20" s="181">
        <f t="shared" si="2"/>
        <v>0</v>
      </c>
      <c r="AB20" s="181">
        <f t="shared" si="2"/>
        <v>0</v>
      </c>
      <c r="AC20" s="181">
        <f t="shared" si="2"/>
        <v>0</v>
      </c>
      <c r="AD20" s="181">
        <f t="shared" si="2"/>
        <v>0</v>
      </c>
    </row>
    <row r="21" spans="2:30" ht="15" x14ac:dyDescent="0.2">
      <c r="B21" s="12" t="s">
        <v>20</v>
      </c>
      <c r="C21" s="114">
        <f ca="1">'Hypothèses des scénarios'!F18</f>
        <v>0</v>
      </c>
      <c r="D21" s="22"/>
      <c r="E21" s="38" t="s">
        <v>2</v>
      </c>
      <c r="F21" s="107">
        <f>SUMPRODUCT(('Hypothèses des scénarios'!$D$43:$D$1010=$B21)*('Hypothèses des scénarios'!$K$43:$K$1010=F$15),('Hypothèses des scénarios'!$F$43:$F$1010))</f>
        <v>0</v>
      </c>
      <c r="G21" s="107">
        <f>SUMPRODUCT(('Hypothèses des scénarios'!$D$43:$D$1010=$B21)*('Hypothèses des scénarios'!$K$43:$K$1010=G$15),('Hypothèses des scénarios'!$F$43:$F$1010))</f>
        <v>0</v>
      </c>
      <c r="H21" s="107">
        <f>SUMPRODUCT(('Hypothèses des scénarios'!$D$43:$D$1010=$B21)*('Hypothèses des scénarios'!$K$43:$K$1010=H$15),('Hypothèses des scénarios'!$F$43:$F$1010))</f>
        <v>0</v>
      </c>
      <c r="I21" s="107">
        <f>SUMPRODUCT(('Hypothèses des scénarios'!$D$43:$D$1010=$B21)*('Hypothèses des scénarios'!$K$43:$K$1010=I$15),('Hypothèses des scénarios'!$F$43:$F$1010))</f>
        <v>0</v>
      </c>
      <c r="J21" s="107">
        <f>SUMPRODUCT(('Hypothèses des scénarios'!$D$43:$D$1010=$B21)*('Hypothèses des scénarios'!$K$43:$K$1010=J$15),('Hypothèses des scénarios'!$F$43:$F$1010))</f>
        <v>0</v>
      </c>
      <c r="K21" s="107">
        <f>SUMPRODUCT(('Hypothèses des scénarios'!$D$43:$D$1010=$B21)*('Hypothèses des scénarios'!$K$43:$K$1010=K$15),('Hypothèses des scénarios'!$F$43:$F$1010))</f>
        <v>0</v>
      </c>
      <c r="L21" s="107">
        <f>SUMPRODUCT(('Hypothèses des scénarios'!$D$43:$D$1010=$B21)*('Hypothèses des scénarios'!$K$43:$K$1010=L$15),('Hypothèses des scénarios'!$F$43:$F$1010))</f>
        <v>0</v>
      </c>
      <c r="M21" s="107">
        <f>SUMPRODUCT(('Hypothèses des scénarios'!$D$43:$D$1010=$B21)*('Hypothèses des scénarios'!$K$43:$K$1010=M$15),('Hypothèses des scénarios'!$F$43:$F$1010))</f>
        <v>0</v>
      </c>
      <c r="N21" s="107">
        <f>SUMPRODUCT(('Hypothèses des scénarios'!$D$43:$D$1010=$B21)*('Hypothèses des scénarios'!$K$43:$K$1010=N$15),('Hypothèses des scénarios'!$F$43:$F$1010))</f>
        <v>0</v>
      </c>
      <c r="O21" s="107">
        <f>SUMPRODUCT(('Hypothèses des scénarios'!$D$43:$D$1010=$B21)*('Hypothèses des scénarios'!$K$43:$K$1010=O$15),('Hypothèses des scénarios'!$F$43:$F$1010))</f>
        <v>0</v>
      </c>
      <c r="P21" s="107">
        <f>SUMPRODUCT(('Hypothèses des scénarios'!$D$43:$D$1010=$B21)*('Hypothèses des scénarios'!$K$43:$K$1010=P$15),('Hypothèses des scénarios'!$F$43:$F$1010))</f>
        <v>0</v>
      </c>
      <c r="Q21" s="107">
        <f>SUMPRODUCT(('Hypothèses des scénarios'!$D$43:$D$1010=$B21)*('Hypothèses des scénarios'!$K$43:$K$1010=Q$15),('Hypothèses des scénarios'!$F$43:$F$1010))</f>
        <v>0</v>
      </c>
      <c r="R21" s="107">
        <f>SUMPRODUCT(('Hypothèses des scénarios'!$D$43:$D$1010=$B21)*('Hypothèses des scénarios'!$K$43:$K$1010=R$15),('Hypothèses des scénarios'!$F$43:$F$1010))</f>
        <v>0</v>
      </c>
      <c r="S21" s="107">
        <f>SUMPRODUCT(('Hypothèses des scénarios'!$D$43:$D$1010=$B21)*('Hypothèses des scénarios'!$K$43:$K$1010=S$15),('Hypothèses des scénarios'!$F$43:$F$1010))</f>
        <v>0</v>
      </c>
      <c r="T21" s="107">
        <f>SUMPRODUCT(('Hypothèses des scénarios'!$D$43:$D$1010=$B21)*('Hypothèses des scénarios'!$K$43:$K$1010=T$15),('Hypothèses des scénarios'!$F$43:$F$1010))</f>
        <v>0</v>
      </c>
      <c r="U21" s="107">
        <f>SUMPRODUCT(('Hypothèses des scénarios'!$D$43:$D$1010=$B21)*('Hypothèses des scénarios'!$K$43:$K$1010=U$15),('Hypothèses des scénarios'!$F$43:$F$1010))</f>
        <v>0</v>
      </c>
      <c r="V21" s="107">
        <f>SUMPRODUCT(('Hypothèses des scénarios'!$D$43:$D$1010=$B21)*('Hypothèses des scénarios'!$K$43:$K$1010=V$15),('Hypothèses des scénarios'!$F$43:$F$1010))</f>
        <v>0</v>
      </c>
      <c r="W21" s="107">
        <f>SUMPRODUCT(('Hypothèses des scénarios'!$D$43:$D$1010=$B21)*('Hypothèses des scénarios'!$K$43:$K$1010=W$15),('Hypothèses des scénarios'!$F$43:$F$1010))</f>
        <v>0</v>
      </c>
      <c r="X21" s="107">
        <f>SUMPRODUCT(('Hypothèses des scénarios'!$D$43:$D$1010=$B21)*('Hypothèses des scénarios'!$K$43:$K$1010=X$15),('Hypothèses des scénarios'!$F$43:$F$1010))</f>
        <v>0</v>
      </c>
      <c r="Y21" s="107">
        <f>SUMPRODUCT(('Hypothèses des scénarios'!$D$43:$D$1010=$B21)*('Hypothèses des scénarios'!$K$43:$K$1010=Y$15),('Hypothèses des scénarios'!$F$43:$F$1010))</f>
        <v>0</v>
      </c>
      <c r="Z21" s="107">
        <f>SUMPRODUCT(('Hypothèses des scénarios'!$D$43:$D$1010=$B21)*('Hypothèses des scénarios'!$K$43:$K$1010=Z$15),('Hypothèses des scénarios'!$F$43:$F$1010))</f>
        <v>0</v>
      </c>
      <c r="AA21" s="107">
        <f>SUMPRODUCT(('Hypothèses des scénarios'!$D$43:$D$1010=$B21)*('Hypothèses des scénarios'!$K$43:$K$1010=AA$15),('Hypothèses des scénarios'!$F$43:$F$1010))</f>
        <v>0</v>
      </c>
      <c r="AB21" s="107">
        <f>SUMPRODUCT(('Hypothèses des scénarios'!$D$43:$D$1010=$B21)*('Hypothèses des scénarios'!$K$43:$K$1010=AB$15),('Hypothèses des scénarios'!$F$43:$F$1010))</f>
        <v>0</v>
      </c>
      <c r="AC21" s="107">
        <f>SUMPRODUCT(('Hypothèses des scénarios'!$D$43:$D$1010=$B21)*('Hypothèses des scénarios'!$K$43:$K$1010=AC$15),('Hypothèses des scénarios'!$F$43:$F$1010))</f>
        <v>0</v>
      </c>
      <c r="AD21" s="107">
        <f>SUMPRODUCT(('Hypothèses des scénarios'!$D$43:$D$1010=$B21)*('Hypothèses des scénarios'!$K$43:$K$1010=AD$15),('Hypothèses des scénarios'!$F$43:$F$1010))</f>
        <v>0</v>
      </c>
    </row>
    <row r="22" spans="2:30" s="177" customFormat="1" x14ac:dyDescent="0.2">
      <c r="B22" s="13" t="s">
        <v>26</v>
      </c>
      <c r="C22" s="178"/>
      <c r="D22" s="179"/>
      <c r="E22" s="180"/>
      <c r="F22" s="181">
        <f>F21</f>
        <v>0</v>
      </c>
      <c r="G22" s="181">
        <f t="shared" ref="G22:AA22" si="3">G21</f>
        <v>0</v>
      </c>
      <c r="H22" s="181">
        <f t="shared" si="3"/>
        <v>0</v>
      </c>
      <c r="I22" s="181">
        <f t="shared" si="3"/>
        <v>0</v>
      </c>
      <c r="J22" s="181">
        <f t="shared" si="3"/>
        <v>0</v>
      </c>
      <c r="K22" s="181">
        <f t="shared" si="3"/>
        <v>0</v>
      </c>
      <c r="L22" s="181">
        <f t="shared" si="3"/>
        <v>0</v>
      </c>
      <c r="M22" s="181">
        <f t="shared" si="3"/>
        <v>0</v>
      </c>
      <c r="N22" s="181">
        <f t="shared" si="3"/>
        <v>0</v>
      </c>
      <c r="O22" s="181">
        <f t="shared" si="3"/>
        <v>0</v>
      </c>
      <c r="P22" s="181">
        <f t="shared" si="3"/>
        <v>0</v>
      </c>
      <c r="Q22" s="181">
        <f t="shared" si="3"/>
        <v>0</v>
      </c>
      <c r="R22" s="181">
        <f t="shared" si="3"/>
        <v>0</v>
      </c>
      <c r="S22" s="181">
        <f t="shared" si="3"/>
        <v>0</v>
      </c>
      <c r="T22" s="181">
        <f t="shared" si="3"/>
        <v>0</v>
      </c>
      <c r="U22" s="181">
        <f t="shared" si="3"/>
        <v>0</v>
      </c>
      <c r="V22" s="181">
        <f t="shared" si="3"/>
        <v>0</v>
      </c>
      <c r="W22" s="181">
        <f t="shared" si="3"/>
        <v>0</v>
      </c>
      <c r="X22" s="181">
        <f t="shared" si="3"/>
        <v>0</v>
      </c>
      <c r="Y22" s="181">
        <f t="shared" si="3"/>
        <v>0</v>
      </c>
      <c r="Z22" s="181">
        <f t="shared" si="3"/>
        <v>0</v>
      </c>
      <c r="AA22" s="181">
        <f t="shared" si="3"/>
        <v>0</v>
      </c>
      <c r="AB22" s="181">
        <f>AB21</f>
        <v>0</v>
      </c>
      <c r="AC22" s="181">
        <f>AC21</f>
        <v>0</v>
      </c>
      <c r="AD22" s="181">
        <f>AD21</f>
        <v>0</v>
      </c>
    </row>
    <row r="23" spans="2:30" ht="15" x14ac:dyDescent="0.2">
      <c r="B23" s="12" t="s">
        <v>43</v>
      </c>
      <c r="C23" s="114">
        <f ca="1">'Hypothèses des scénarios'!F19</f>
        <v>0</v>
      </c>
      <c r="D23" s="22"/>
      <c r="E23" s="38" t="s">
        <v>2</v>
      </c>
      <c r="F23" s="107">
        <f>SUMPRODUCT(('Hypothèses des scénarios'!$D$43:$D$1010=$B23)*('Hypothèses des scénarios'!$K$43:$K$1010=F$15),('Hypothèses des scénarios'!$F$43:$F$1010))</f>
        <v>0</v>
      </c>
      <c r="G23" s="107">
        <f>SUMPRODUCT(('Hypothèses des scénarios'!$D$43:$D$1010=$B23)*('Hypothèses des scénarios'!$K$43:$K$1010=G$15),('Hypothèses des scénarios'!$F$43:$F$1010))</f>
        <v>0</v>
      </c>
      <c r="H23" s="107">
        <f>SUMPRODUCT(('Hypothèses des scénarios'!$D$43:$D$1010=$B23)*('Hypothèses des scénarios'!$K$43:$K$1010=H$15),('Hypothèses des scénarios'!$F$43:$F$1010))</f>
        <v>0</v>
      </c>
      <c r="I23" s="107">
        <f>SUMPRODUCT(('Hypothèses des scénarios'!$D$43:$D$1010=$B23)*('Hypothèses des scénarios'!$K$43:$K$1010=I$15),('Hypothèses des scénarios'!$F$43:$F$1010))</f>
        <v>0</v>
      </c>
      <c r="J23" s="107">
        <f>SUMPRODUCT(('Hypothèses des scénarios'!$D$43:$D$1010=$B23)*('Hypothèses des scénarios'!$K$43:$K$1010=J$15),('Hypothèses des scénarios'!$F$43:$F$1010))</f>
        <v>0</v>
      </c>
      <c r="K23" s="107">
        <f>SUMPRODUCT(('Hypothèses des scénarios'!$D$43:$D$1010=$B23)*('Hypothèses des scénarios'!$K$43:$K$1010=K$15),('Hypothèses des scénarios'!$F$43:$F$1010))</f>
        <v>0</v>
      </c>
      <c r="L23" s="107">
        <f>SUMPRODUCT(('Hypothèses des scénarios'!$D$43:$D$1010=$B23)*('Hypothèses des scénarios'!$K$43:$K$1010=L$15),('Hypothèses des scénarios'!$F$43:$F$1010))</f>
        <v>0</v>
      </c>
      <c r="M23" s="107">
        <f>SUMPRODUCT(('Hypothèses des scénarios'!$D$43:$D$1010=$B23)*('Hypothèses des scénarios'!$K$43:$K$1010=M$15),('Hypothèses des scénarios'!$F$43:$F$1010))</f>
        <v>0</v>
      </c>
      <c r="N23" s="107">
        <f>SUMPRODUCT(('Hypothèses des scénarios'!$D$43:$D$1010=$B23)*('Hypothèses des scénarios'!$K$43:$K$1010=N$15),('Hypothèses des scénarios'!$F$43:$F$1010))</f>
        <v>0</v>
      </c>
      <c r="O23" s="107">
        <f>SUMPRODUCT(('Hypothèses des scénarios'!$D$43:$D$1010=$B23)*('Hypothèses des scénarios'!$K$43:$K$1010=O$15),('Hypothèses des scénarios'!$F$43:$F$1010))</f>
        <v>0</v>
      </c>
      <c r="P23" s="107">
        <f>SUMPRODUCT(('Hypothèses des scénarios'!$D$43:$D$1010=$B23)*('Hypothèses des scénarios'!$K$43:$K$1010=P$15),('Hypothèses des scénarios'!$F$43:$F$1010))</f>
        <v>0</v>
      </c>
      <c r="Q23" s="107">
        <f>SUMPRODUCT(('Hypothèses des scénarios'!$D$43:$D$1010=$B23)*('Hypothèses des scénarios'!$K$43:$K$1010=Q$15),('Hypothèses des scénarios'!$F$43:$F$1010))</f>
        <v>0</v>
      </c>
      <c r="R23" s="107">
        <f>SUMPRODUCT(('Hypothèses des scénarios'!$D$43:$D$1010=$B23)*('Hypothèses des scénarios'!$K$43:$K$1010=R$15),('Hypothèses des scénarios'!$F$43:$F$1010))</f>
        <v>0</v>
      </c>
      <c r="S23" s="107">
        <f>SUMPRODUCT(('Hypothèses des scénarios'!$D$43:$D$1010=$B23)*('Hypothèses des scénarios'!$K$43:$K$1010=S$15),('Hypothèses des scénarios'!$F$43:$F$1010))</f>
        <v>0</v>
      </c>
      <c r="T23" s="107">
        <f>SUMPRODUCT(('Hypothèses des scénarios'!$D$43:$D$1010=$B23)*('Hypothèses des scénarios'!$K$43:$K$1010=T$15),('Hypothèses des scénarios'!$F$43:$F$1010))</f>
        <v>0</v>
      </c>
      <c r="U23" s="107">
        <f>SUMPRODUCT(('Hypothèses des scénarios'!$D$43:$D$1010=$B23)*('Hypothèses des scénarios'!$K$43:$K$1010=U$15),('Hypothèses des scénarios'!$F$43:$F$1010))</f>
        <v>0</v>
      </c>
      <c r="V23" s="107">
        <f>SUMPRODUCT(('Hypothèses des scénarios'!$D$43:$D$1010=$B23)*('Hypothèses des scénarios'!$K$43:$K$1010=V$15),('Hypothèses des scénarios'!$F$43:$F$1010))</f>
        <v>0</v>
      </c>
      <c r="W23" s="107">
        <f>SUMPRODUCT(('Hypothèses des scénarios'!$D$43:$D$1010=$B23)*('Hypothèses des scénarios'!$K$43:$K$1010=W$15),('Hypothèses des scénarios'!$F$43:$F$1010))</f>
        <v>0</v>
      </c>
      <c r="X23" s="107">
        <f>SUMPRODUCT(('Hypothèses des scénarios'!$D$43:$D$1010=$B23)*('Hypothèses des scénarios'!$K$43:$K$1010=X$15),('Hypothèses des scénarios'!$F$43:$F$1010))</f>
        <v>0</v>
      </c>
      <c r="Y23" s="107">
        <f>SUMPRODUCT(('Hypothèses des scénarios'!$D$43:$D$1010=$B23)*('Hypothèses des scénarios'!$K$43:$K$1010=Y$15),('Hypothèses des scénarios'!$F$43:$F$1010))</f>
        <v>0</v>
      </c>
      <c r="Z23" s="107">
        <f>SUMPRODUCT(('Hypothèses des scénarios'!$D$43:$D$1010=$B23)*('Hypothèses des scénarios'!$K$43:$K$1010=Z$15),('Hypothèses des scénarios'!$F$43:$F$1010))</f>
        <v>0</v>
      </c>
      <c r="AA23" s="107">
        <f>SUMPRODUCT(('Hypothèses des scénarios'!$D$43:$D$1010=$B23)*('Hypothèses des scénarios'!$K$43:$K$1010=AA$15),('Hypothèses des scénarios'!$F$43:$F$1010))</f>
        <v>0</v>
      </c>
      <c r="AB23" s="107">
        <f>SUMPRODUCT(('Hypothèses des scénarios'!$D$43:$D$1010=$B23)*('Hypothèses des scénarios'!$K$43:$K$1010=AB$15),('Hypothèses des scénarios'!$F$43:$F$1010))</f>
        <v>0</v>
      </c>
      <c r="AC23" s="107">
        <f>SUMPRODUCT(('Hypothèses des scénarios'!$D$43:$D$1010=$B23)*('Hypothèses des scénarios'!$K$43:$K$1010=AC$15),('Hypothèses des scénarios'!$F$43:$F$1010))</f>
        <v>0</v>
      </c>
      <c r="AD23" s="107">
        <f>SUMPRODUCT(('Hypothèses des scénarios'!$D$43:$D$1010=$B23)*('Hypothèses des scénarios'!$K$43:$K$1010=AD$15),('Hypothèses des scénarios'!$F$43:$F$1010))</f>
        <v>0</v>
      </c>
    </row>
    <row r="24" spans="2:30" s="182" customFormat="1" x14ac:dyDescent="0.2">
      <c r="B24" s="13" t="s">
        <v>59</v>
      </c>
      <c r="C24" s="183"/>
      <c r="D24" s="184"/>
      <c r="E24" s="185"/>
      <c r="F24" s="181">
        <f t="shared" ref="F24:AD24" si="4">F23*((1+$C$3)^F$14)</f>
        <v>0</v>
      </c>
      <c r="G24" s="181">
        <f t="shared" si="4"/>
        <v>0</v>
      </c>
      <c r="H24" s="181">
        <f t="shared" si="4"/>
        <v>0</v>
      </c>
      <c r="I24" s="181">
        <f t="shared" si="4"/>
        <v>0</v>
      </c>
      <c r="J24" s="181">
        <f t="shared" si="4"/>
        <v>0</v>
      </c>
      <c r="K24" s="181">
        <f t="shared" si="4"/>
        <v>0</v>
      </c>
      <c r="L24" s="181">
        <f t="shared" si="4"/>
        <v>0</v>
      </c>
      <c r="M24" s="181">
        <f t="shared" si="4"/>
        <v>0</v>
      </c>
      <c r="N24" s="181">
        <f t="shared" si="4"/>
        <v>0</v>
      </c>
      <c r="O24" s="181">
        <f t="shared" si="4"/>
        <v>0</v>
      </c>
      <c r="P24" s="181">
        <f t="shared" si="4"/>
        <v>0</v>
      </c>
      <c r="Q24" s="181">
        <f t="shared" si="4"/>
        <v>0</v>
      </c>
      <c r="R24" s="181">
        <f t="shared" si="4"/>
        <v>0</v>
      </c>
      <c r="S24" s="181">
        <f t="shared" si="4"/>
        <v>0</v>
      </c>
      <c r="T24" s="181">
        <f t="shared" si="4"/>
        <v>0</v>
      </c>
      <c r="U24" s="181">
        <f t="shared" si="4"/>
        <v>0</v>
      </c>
      <c r="V24" s="181">
        <f t="shared" si="4"/>
        <v>0</v>
      </c>
      <c r="W24" s="181">
        <f t="shared" si="4"/>
        <v>0</v>
      </c>
      <c r="X24" s="181">
        <f t="shared" si="4"/>
        <v>0</v>
      </c>
      <c r="Y24" s="181">
        <f t="shared" si="4"/>
        <v>0</v>
      </c>
      <c r="Z24" s="181">
        <f t="shared" si="4"/>
        <v>0</v>
      </c>
      <c r="AA24" s="181">
        <f t="shared" si="4"/>
        <v>0</v>
      </c>
      <c r="AB24" s="181">
        <f t="shared" si="4"/>
        <v>0</v>
      </c>
      <c r="AC24" s="181">
        <f t="shared" si="4"/>
        <v>0</v>
      </c>
      <c r="AD24" s="181">
        <f t="shared" si="4"/>
        <v>0</v>
      </c>
    </row>
    <row r="25" spans="2:30" ht="15" x14ac:dyDescent="0.2">
      <c r="B25" s="12" t="s">
        <v>22</v>
      </c>
      <c r="C25" s="114">
        <f ca="1">'Hypothèses des scénarios'!F20</f>
        <v>66643.199999999997</v>
      </c>
      <c r="D25" s="22"/>
      <c r="E25" s="38" t="s">
        <v>2</v>
      </c>
      <c r="F25" s="107">
        <f>SUMPRODUCT(('Hypothèses des scénarios'!$D$43:$D$1010=$B25)*('Hypothèses des scénarios'!$K$43:$K$1010=F$15),('Hypothèses des scénarios'!$F$43:$F$1010))</f>
        <v>0</v>
      </c>
      <c r="G25" s="107">
        <f>SUMPRODUCT(('Hypothèses des scénarios'!$D$43:$D$1010=$B25)*('Hypothèses des scénarios'!$K$43:$K$1010=G$15),('Hypothèses des scénarios'!$F$43:$F$1010))</f>
        <v>66643.199999999997</v>
      </c>
      <c r="H25" s="107">
        <f>SUMPRODUCT(('Hypothèses des scénarios'!$D$43:$D$1010=$B25)*('Hypothèses des scénarios'!$K$43:$K$1010=H$15),('Hypothèses des scénarios'!$F$43:$F$1010))</f>
        <v>0</v>
      </c>
      <c r="I25" s="107">
        <f>SUMPRODUCT(('Hypothèses des scénarios'!$D$43:$D$1010=$B25)*('Hypothèses des scénarios'!$K$43:$K$1010=I$15),('Hypothèses des scénarios'!$F$43:$F$1010))</f>
        <v>0</v>
      </c>
      <c r="J25" s="107">
        <f>SUMPRODUCT(('Hypothèses des scénarios'!$D$43:$D$1010=$B25)*('Hypothèses des scénarios'!$K$43:$K$1010=J$15),('Hypothèses des scénarios'!$F$43:$F$1010))</f>
        <v>0</v>
      </c>
      <c r="K25" s="107">
        <f>SUMPRODUCT(('Hypothèses des scénarios'!$D$43:$D$1010=$B25)*('Hypothèses des scénarios'!$K$43:$K$1010=K$15),('Hypothèses des scénarios'!$F$43:$F$1010))</f>
        <v>0</v>
      </c>
      <c r="L25" s="107">
        <f>SUMPRODUCT(('Hypothèses des scénarios'!$D$43:$D$1010=$B25)*('Hypothèses des scénarios'!$K$43:$K$1010=L$15),('Hypothèses des scénarios'!$F$43:$F$1010))</f>
        <v>0</v>
      </c>
      <c r="M25" s="107">
        <f>SUMPRODUCT(('Hypothèses des scénarios'!$D$43:$D$1010=$B25)*('Hypothèses des scénarios'!$K$43:$K$1010=M$15),('Hypothèses des scénarios'!$F$43:$F$1010))</f>
        <v>0</v>
      </c>
      <c r="N25" s="107">
        <f>SUMPRODUCT(('Hypothèses des scénarios'!$D$43:$D$1010=$B25)*('Hypothèses des scénarios'!$K$43:$K$1010=N$15),('Hypothèses des scénarios'!$F$43:$F$1010))</f>
        <v>0</v>
      </c>
      <c r="O25" s="107">
        <f>SUMPRODUCT(('Hypothèses des scénarios'!$D$43:$D$1010=$B25)*('Hypothèses des scénarios'!$K$43:$K$1010=O$15),('Hypothèses des scénarios'!$F$43:$F$1010))</f>
        <v>0</v>
      </c>
      <c r="P25" s="107">
        <f>SUMPRODUCT(('Hypothèses des scénarios'!$D$43:$D$1010=$B25)*('Hypothèses des scénarios'!$K$43:$K$1010=P$15),('Hypothèses des scénarios'!$F$43:$F$1010))</f>
        <v>0</v>
      </c>
      <c r="Q25" s="107">
        <f>SUMPRODUCT(('Hypothèses des scénarios'!$D$43:$D$1010=$B25)*('Hypothèses des scénarios'!$K$43:$K$1010=Q$15),('Hypothèses des scénarios'!$F$43:$F$1010))</f>
        <v>0</v>
      </c>
      <c r="R25" s="107">
        <f>SUMPRODUCT(('Hypothèses des scénarios'!$D$43:$D$1010=$B25)*('Hypothèses des scénarios'!$K$43:$K$1010=R$15),('Hypothèses des scénarios'!$F$43:$F$1010))</f>
        <v>0</v>
      </c>
      <c r="S25" s="107">
        <f>SUMPRODUCT(('Hypothèses des scénarios'!$D$43:$D$1010=$B25)*('Hypothèses des scénarios'!$K$43:$K$1010=S$15),('Hypothèses des scénarios'!$F$43:$F$1010))</f>
        <v>0</v>
      </c>
      <c r="T25" s="107">
        <f>SUMPRODUCT(('Hypothèses des scénarios'!$D$43:$D$1010=$B25)*('Hypothèses des scénarios'!$K$43:$K$1010=T$15),('Hypothèses des scénarios'!$F$43:$F$1010))</f>
        <v>0</v>
      </c>
      <c r="U25" s="107">
        <f>SUMPRODUCT(('Hypothèses des scénarios'!$D$43:$D$1010=$B25)*('Hypothèses des scénarios'!$K$43:$K$1010=U$15),('Hypothèses des scénarios'!$F$43:$F$1010))</f>
        <v>0</v>
      </c>
      <c r="V25" s="107">
        <f>SUMPRODUCT(('Hypothèses des scénarios'!$D$43:$D$1010=$B25)*('Hypothèses des scénarios'!$K$43:$K$1010=V$15),('Hypothèses des scénarios'!$F$43:$F$1010))</f>
        <v>0</v>
      </c>
      <c r="W25" s="107">
        <f>SUMPRODUCT(('Hypothèses des scénarios'!$D$43:$D$1010=$B25)*('Hypothèses des scénarios'!$K$43:$K$1010=W$15),('Hypothèses des scénarios'!$F$43:$F$1010))</f>
        <v>0</v>
      </c>
      <c r="X25" s="107">
        <f>SUMPRODUCT(('Hypothèses des scénarios'!$D$43:$D$1010=$B25)*('Hypothèses des scénarios'!$K$43:$K$1010=X$15),('Hypothèses des scénarios'!$F$43:$F$1010))</f>
        <v>0</v>
      </c>
      <c r="Y25" s="107">
        <f>SUMPRODUCT(('Hypothèses des scénarios'!$D$43:$D$1010=$B25)*('Hypothèses des scénarios'!$K$43:$K$1010=Y$15),('Hypothèses des scénarios'!$F$43:$F$1010))</f>
        <v>0</v>
      </c>
      <c r="Z25" s="107">
        <f>SUMPRODUCT(('Hypothèses des scénarios'!$D$43:$D$1010=$B25)*('Hypothèses des scénarios'!$K$43:$K$1010=Z$15),('Hypothèses des scénarios'!$F$43:$F$1010))</f>
        <v>0</v>
      </c>
      <c r="AA25" s="107">
        <f>SUMPRODUCT(('Hypothèses des scénarios'!$D$43:$D$1010=$B25)*('Hypothèses des scénarios'!$K$43:$K$1010=AA$15),('Hypothèses des scénarios'!$F$43:$F$1010))</f>
        <v>0</v>
      </c>
      <c r="AB25" s="107">
        <f>SUMPRODUCT(('Hypothèses des scénarios'!$D$43:$D$1010=$B25)*('Hypothèses des scénarios'!$K$43:$K$1010=AB$15),('Hypothèses des scénarios'!$F$43:$F$1010))</f>
        <v>0</v>
      </c>
      <c r="AC25" s="107">
        <f>SUMPRODUCT(('Hypothèses des scénarios'!$D$43:$D$1010=$B25)*('Hypothèses des scénarios'!$K$43:$K$1010=AC$15),('Hypothèses des scénarios'!$F$43:$F$1010))</f>
        <v>0</v>
      </c>
      <c r="AD25" s="107">
        <f>SUMPRODUCT(('Hypothèses des scénarios'!$D$43:$D$1010=$B25)*('Hypothèses des scénarios'!$K$43:$K$1010=AD$15),('Hypothèses des scénarios'!$F$43:$F$1010))</f>
        <v>0</v>
      </c>
    </row>
    <row r="26" spans="2:30" s="182" customFormat="1" x14ac:dyDescent="0.2">
      <c r="B26" s="13" t="s">
        <v>59</v>
      </c>
      <c r="C26" s="183"/>
      <c r="D26" s="184"/>
      <c r="E26" s="185"/>
      <c r="F26" s="181">
        <f t="shared" ref="F26:AD26" si="5">F25*((1+$C$3)^F$14)</f>
        <v>0</v>
      </c>
      <c r="G26" s="181">
        <f t="shared" si="5"/>
        <v>67642.847999999984</v>
      </c>
      <c r="H26" s="181">
        <f t="shared" si="5"/>
        <v>0</v>
      </c>
      <c r="I26" s="181">
        <f t="shared" si="5"/>
        <v>0</v>
      </c>
      <c r="J26" s="181">
        <f t="shared" si="5"/>
        <v>0</v>
      </c>
      <c r="K26" s="181">
        <f t="shared" si="5"/>
        <v>0</v>
      </c>
      <c r="L26" s="181">
        <f t="shared" si="5"/>
        <v>0</v>
      </c>
      <c r="M26" s="181">
        <f t="shared" si="5"/>
        <v>0</v>
      </c>
      <c r="N26" s="181">
        <f t="shared" si="5"/>
        <v>0</v>
      </c>
      <c r="O26" s="181">
        <f t="shared" si="5"/>
        <v>0</v>
      </c>
      <c r="P26" s="181">
        <f t="shared" si="5"/>
        <v>0</v>
      </c>
      <c r="Q26" s="181">
        <f t="shared" si="5"/>
        <v>0</v>
      </c>
      <c r="R26" s="181">
        <f t="shared" si="5"/>
        <v>0</v>
      </c>
      <c r="S26" s="181">
        <f t="shared" si="5"/>
        <v>0</v>
      </c>
      <c r="T26" s="181">
        <f t="shared" si="5"/>
        <v>0</v>
      </c>
      <c r="U26" s="181">
        <f t="shared" si="5"/>
        <v>0</v>
      </c>
      <c r="V26" s="181">
        <f t="shared" si="5"/>
        <v>0</v>
      </c>
      <c r="W26" s="181">
        <f t="shared" si="5"/>
        <v>0</v>
      </c>
      <c r="X26" s="181">
        <f t="shared" si="5"/>
        <v>0</v>
      </c>
      <c r="Y26" s="181">
        <f t="shared" si="5"/>
        <v>0</v>
      </c>
      <c r="Z26" s="181">
        <f t="shared" si="5"/>
        <v>0</v>
      </c>
      <c r="AA26" s="181">
        <f t="shared" si="5"/>
        <v>0</v>
      </c>
      <c r="AB26" s="181">
        <f t="shared" si="5"/>
        <v>0</v>
      </c>
      <c r="AC26" s="181">
        <f t="shared" si="5"/>
        <v>0</v>
      </c>
      <c r="AD26" s="181">
        <f t="shared" si="5"/>
        <v>0</v>
      </c>
    </row>
    <row r="27" spans="2:30" ht="15" x14ac:dyDescent="0.2">
      <c r="B27" s="12" t="s">
        <v>21</v>
      </c>
      <c r="C27" s="114">
        <f ca="1">'Hypothèses des scénarios'!F21</f>
        <v>1874340</v>
      </c>
      <c r="D27" s="22"/>
      <c r="E27" s="38" t="s">
        <v>2</v>
      </c>
      <c r="F27" s="107">
        <f>SUMPRODUCT(('Hypothèses des scénarios'!$D$43:$D$1010=$B27)*('Hypothèses des scénarios'!$K$43:$K$1010&lt;=F$15)*('Hypothèses des scénarios'!$L$43:$L$1010&gt;=F$15),('Hypothèses des scénarios'!$J$43:$J$1010))</f>
        <v>0</v>
      </c>
      <c r="G27" s="107">
        <f>SUMPRODUCT(('Hypothèses des scénarios'!$D$43:$D$1010=$B27)*('Hypothèses des scénarios'!$K$43:$K$1010&lt;=G$15)*('Hypothèses des scénarios'!$L$43:$L$1010&gt;=G$15),('Hypothèses des scénarios'!$J$43:$J$1010))</f>
        <v>1874340</v>
      </c>
      <c r="H27" s="107">
        <f>SUMPRODUCT(('Hypothèses des scénarios'!$D$43:$D$1010=$B27)*('Hypothèses des scénarios'!$K$43:$K$1010&lt;=H$15)*('Hypothèses des scénarios'!$L$43:$L$1010&gt;=H$15),('Hypothèses des scénarios'!$J$43:$J$1010))</f>
        <v>0</v>
      </c>
      <c r="I27" s="107">
        <f>SUMPRODUCT(('Hypothèses des scénarios'!$D$43:$D$1010=$B27)*('Hypothèses des scénarios'!$K$43:$K$1010&lt;=I$15)*('Hypothèses des scénarios'!$L$43:$L$1010&gt;=I$15),('Hypothèses des scénarios'!$J$43:$J$1010))</f>
        <v>0</v>
      </c>
      <c r="J27" s="107">
        <f>SUMPRODUCT(('Hypothèses des scénarios'!$D$43:$D$1010=$B27)*('Hypothèses des scénarios'!$K$43:$K$1010&lt;=J$15)*('Hypothèses des scénarios'!$L$43:$L$1010&gt;=J$15),('Hypothèses des scénarios'!$J$43:$J$1010))</f>
        <v>0</v>
      </c>
      <c r="K27" s="107">
        <f>SUMPRODUCT(('Hypothèses des scénarios'!$D$43:$D$1010=$B27)*('Hypothèses des scénarios'!$K$43:$K$1010&lt;=K$15)*('Hypothèses des scénarios'!$L$43:$L$1010&gt;=K$15),('Hypothèses des scénarios'!$J$43:$J$1010))</f>
        <v>0</v>
      </c>
      <c r="L27" s="107">
        <f>SUMPRODUCT(('Hypothèses des scénarios'!$D$43:$D$1010=$B27)*('Hypothèses des scénarios'!$K$43:$K$1010&lt;=L$15)*('Hypothèses des scénarios'!$L$43:$L$1010&gt;=L$15),('Hypothèses des scénarios'!$J$43:$J$1010))</f>
        <v>0</v>
      </c>
      <c r="M27" s="107">
        <f>SUMPRODUCT(('Hypothèses des scénarios'!$D$43:$D$1010=$B27)*('Hypothèses des scénarios'!$K$43:$K$1010&lt;=M$15)*('Hypothèses des scénarios'!$L$43:$L$1010&gt;=M$15),('Hypothèses des scénarios'!$J$43:$J$1010))</f>
        <v>0</v>
      </c>
      <c r="N27" s="107">
        <f>SUMPRODUCT(('Hypothèses des scénarios'!$D$43:$D$1010=$B27)*('Hypothèses des scénarios'!$K$43:$K$1010&lt;=N$15)*('Hypothèses des scénarios'!$L$43:$L$1010&gt;=N$15),('Hypothèses des scénarios'!$J$43:$J$1010))</f>
        <v>0</v>
      </c>
      <c r="O27" s="107">
        <f>SUMPRODUCT(('Hypothèses des scénarios'!$D$43:$D$1010=$B27)*('Hypothèses des scénarios'!$K$43:$K$1010&lt;=O$15)*('Hypothèses des scénarios'!$L$43:$L$1010&gt;=O$15),('Hypothèses des scénarios'!$J$43:$J$1010))</f>
        <v>0</v>
      </c>
      <c r="P27" s="107">
        <f>SUMPRODUCT(('Hypothèses des scénarios'!$D$43:$D$1010=$B27)*('Hypothèses des scénarios'!$K$43:$K$1010&lt;=P$15)*('Hypothèses des scénarios'!$L$43:$L$1010&gt;=P$15),('Hypothèses des scénarios'!$J$43:$J$1010))</f>
        <v>0</v>
      </c>
      <c r="Q27" s="107">
        <f>SUMPRODUCT(('Hypothèses des scénarios'!$D$43:$D$1010=$B27)*('Hypothèses des scénarios'!$K$43:$K$1010&lt;=Q$15)*('Hypothèses des scénarios'!$L$43:$L$1010&gt;=Q$15),('Hypothèses des scénarios'!$J$43:$J$1010))</f>
        <v>0</v>
      </c>
      <c r="R27" s="107">
        <f>SUMPRODUCT(('Hypothèses des scénarios'!$D$43:$D$1010=$B27)*('Hypothèses des scénarios'!$K$43:$K$1010&lt;=R$15)*('Hypothèses des scénarios'!$L$43:$L$1010&gt;=R$15),('Hypothèses des scénarios'!$J$43:$J$1010))</f>
        <v>0</v>
      </c>
      <c r="S27" s="107">
        <f>SUMPRODUCT(('Hypothèses des scénarios'!$D$43:$D$1010=$B27)*('Hypothèses des scénarios'!$K$43:$K$1010&lt;=S$15)*('Hypothèses des scénarios'!$L$43:$L$1010&gt;=S$15),('Hypothèses des scénarios'!$J$43:$J$1010))</f>
        <v>0</v>
      </c>
      <c r="T27" s="107">
        <f>SUMPRODUCT(('Hypothèses des scénarios'!$D$43:$D$1010=$B27)*('Hypothèses des scénarios'!$K$43:$K$1010&lt;=T$15)*('Hypothèses des scénarios'!$L$43:$L$1010&gt;=T$15),('Hypothèses des scénarios'!$J$43:$J$1010))</f>
        <v>0</v>
      </c>
      <c r="U27" s="107">
        <f>SUMPRODUCT(('Hypothèses des scénarios'!$D$43:$D$1010=$B27)*('Hypothèses des scénarios'!$K$43:$K$1010&lt;=U$15)*('Hypothèses des scénarios'!$L$43:$L$1010&gt;=U$15),('Hypothèses des scénarios'!$J$43:$J$1010))</f>
        <v>0</v>
      </c>
      <c r="V27" s="107">
        <f>SUMPRODUCT(('Hypothèses des scénarios'!$D$43:$D$1010=$B27)*('Hypothèses des scénarios'!$K$43:$K$1010&lt;=V$15)*('Hypothèses des scénarios'!$L$43:$L$1010&gt;=V$15),('Hypothèses des scénarios'!$J$43:$J$1010))</f>
        <v>0</v>
      </c>
      <c r="W27" s="107">
        <f>SUMPRODUCT(('Hypothèses des scénarios'!$D$43:$D$1010=$B27)*('Hypothèses des scénarios'!$K$43:$K$1010&lt;=W$15)*('Hypothèses des scénarios'!$L$43:$L$1010&gt;=W$15),('Hypothèses des scénarios'!$J$43:$J$1010))</f>
        <v>0</v>
      </c>
      <c r="X27" s="107">
        <f>SUMPRODUCT(('Hypothèses des scénarios'!$D$43:$D$1010=$B27)*('Hypothèses des scénarios'!$K$43:$K$1010&lt;=X$15)*('Hypothèses des scénarios'!$L$43:$L$1010&gt;=X$15),('Hypothèses des scénarios'!$J$43:$J$1010))</f>
        <v>0</v>
      </c>
      <c r="Y27" s="107">
        <f>SUMPRODUCT(('Hypothèses des scénarios'!$D$43:$D$1010=$B27)*('Hypothèses des scénarios'!$K$43:$K$1010&lt;=Y$15)*('Hypothèses des scénarios'!$L$43:$L$1010&gt;=Y$15),('Hypothèses des scénarios'!$J$43:$J$1010))</f>
        <v>0</v>
      </c>
      <c r="Z27" s="107">
        <f>SUMPRODUCT(('Hypothèses des scénarios'!$D$43:$D$1010=$B27)*('Hypothèses des scénarios'!$K$43:$K$1010&lt;=Z$15)*('Hypothèses des scénarios'!$L$43:$L$1010&gt;=Z$15),('Hypothèses des scénarios'!$J$43:$J$1010))</f>
        <v>0</v>
      </c>
      <c r="AA27" s="107">
        <f>SUMPRODUCT(('Hypothèses des scénarios'!$D$43:$D$1010=$B27)*('Hypothèses des scénarios'!$K$43:$K$1010&lt;=AA$15)*('Hypothèses des scénarios'!$L$43:$L$1010&gt;=AA$15),('Hypothèses des scénarios'!$J$43:$J$1010))</f>
        <v>0</v>
      </c>
      <c r="AB27" s="107">
        <f>SUMPRODUCT(('Hypothèses des scénarios'!$D$43:$D$1010=$B27)*('Hypothèses des scénarios'!$K$43:$K$1010&lt;=AB$15)*('Hypothèses des scénarios'!$L$43:$L$1010&gt;=AB$15),('Hypothèses des scénarios'!$J$43:$J$1010))</f>
        <v>0</v>
      </c>
      <c r="AC27" s="107">
        <f>SUMPRODUCT(('Hypothèses des scénarios'!$D$43:$D$1010=$B27)*('Hypothèses des scénarios'!$K$43:$K$1010&lt;=AC$15)*('Hypothèses des scénarios'!$L$43:$L$1010&gt;=AC$15),('Hypothèses des scénarios'!$J$43:$J$1010))</f>
        <v>0</v>
      </c>
      <c r="AD27" s="107">
        <f>SUMPRODUCT(('Hypothèses des scénarios'!$D$43:$D$1010=$B27)*('Hypothèses des scénarios'!$K$43:$K$1010&lt;=AD$15)*('Hypothèses des scénarios'!$L$43:$L$1010&gt;=AD$15),('Hypothèses des scénarios'!$J$43:$J$1010))</f>
        <v>0</v>
      </c>
    </row>
    <row r="28" spans="2:30" s="182" customFormat="1" x14ac:dyDescent="0.2">
      <c r="B28" s="13" t="s">
        <v>59</v>
      </c>
      <c r="C28" s="183"/>
      <c r="D28" s="184"/>
      <c r="E28" s="185"/>
      <c r="F28" s="181">
        <f t="shared" ref="F28:AD28" si="6">F27*((1+$C$1)^F$14)</f>
        <v>0</v>
      </c>
      <c r="G28" s="181">
        <f t="shared" si="6"/>
        <v>1911826.8</v>
      </c>
      <c r="H28" s="181">
        <f t="shared" si="6"/>
        <v>0</v>
      </c>
      <c r="I28" s="181">
        <f t="shared" si="6"/>
        <v>0</v>
      </c>
      <c r="J28" s="181">
        <f t="shared" si="6"/>
        <v>0</v>
      </c>
      <c r="K28" s="181">
        <f t="shared" si="6"/>
        <v>0</v>
      </c>
      <c r="L28" s="181">
        <f t="shared" si="6"/>
        <v>0</v>
      </c>
      <c r="M28" s="181">
        <f t="shared" si="6"/>
        <v>0</v>
      </c>
      <c r="N28" s="181">
        <f t="shared" si="6"/>
        <v>0</v>
      </c>
      <c r="O28" s="181">
        <f t="shared" si="6"/>
        <v>0</v>
      </c>
      <c r="P28" s="181">
        <f t="shared" si="6"/>
        <v>0</v>
      </c>
      <c r="Q28" s="181">
        <f t="shared" si="6"/>
        <v>0</v>
      </c>
      <c r="R28" s="181">
        <f t="shared" si="6"/>
        <v>0</v>
      </c>
      <c r="S28" s="181">
        <f t="shared" si="6"/>
        <v>0</v>
      </c>
      <c r="T28" s="181">
        <f t="shared" si="6"/>
        <v>0</v>
      </c>
      <c r="U28" s="181">
        <f t="shared" si="6"/>
        <v>0</v>
      </c>
      <c r="V28" s="181">
        <f t="shared" si="6"/>
        <v>0</v>
      </c>
      <c r="W28" s="181">
        <f t="shared" si="6"/>
        <v>0</v>
      </c>
      <c r="X28" s="181">
        <f t="shared" si="6"/>
        <v>0</v>
      </c>
      <c r="Y28" s="181">
        <f t="shared" si="6"/>
        <v>0</v>
      </c>
      <c r="Z28" s="181">
        <f t="shared" si="6"/>
        <v>0</v>
      </c>
      <c r="AA28" s="181">
        <f t="shared" si="6"/>
        <v>0</v>
      </c>
      <c r="AB28" s="181">
        <f t="shared" si="6"/>
        <v>0</v>
      </c>
      <c r="AC28" s="181">
        <f t="shared" si="6"/>
        <v>0</v>
      </c>
      <c r="AD28" s="181">
        <f t="shared" si="6"/>
        <v>0</v>
      </c>
    </row>
    <row r="29" spans="2:30" s="40" customFormat="1" x14ac:dyDescent="0.2">
      <c r="B29" s="15"/>
      <c r="C29" s="116"/>
      <c r="D29" s="39"/>
      <c r="F29" s="41"/>
      <c r="G29" s="41"/>
      <c r="H29" s="41"/>
      <c r="I29" s="41"/>
      <c r="J29" s="41"/>
      <c r="K29" s="41"/>
      <c r="L29" s="41"/>
      <c r="M29" s="41"/>
      <c r="N29" s="41"/>
      <c r="O29" s="41"/>
      <c r="P29" s="41"/>
      <c r="Q29" s="41"/>
      <c r="R29" s="41"/>
      <c r="S29" s="41"/>
      <c r="T29" s="41"/>
      <c r="U29" s="41"/>
      <c r="V29" s="41"/>
      <c r="W29" s="41"/>
      <c r="X29" s="41"/>
      <c r="Y29" s="41"/>
      <c r="Z29" s="41"/>
      <c r="AA29" s="41"/>
      <c r="AB29" s="41"/>
      <c r="AC29" s="41"/>
      <c r="AD29" s="41"/>
    </row>
    <row r="30" spans="2:30" s="169" customFormat="1" x14ac:dyDescent="0.2">
      <c r="B30" s="16" t="s">
        <v>32</v>
      </c>
      <c r="C30" s="170"/>
      <c r="D30" s="171"/>
      <c r="F30" s="45">
        <f>F17+F19+F21+F23+F25+F27</f>
        <v>0</v>
      </c>
      <c r="G30" s="45">
        <f t="shared" ref="G30:AD30" si="7">G17+G19+G21+G23+G25+G27</f>
        <v>2565983.2000000002</v>
      </c>
      <c r="H30" s="45">
        <f t="shared" si="7"/>
        <v>625000</v>
      </c>
      <c r="I30" s="45">
        <f t="shared" si="7"/>
        <v>625000</v>
      </c>
      <c r="J30" s="45">
        <f t="shared" si="7"/>
        <v>625000</v>
      </c>
      <c r="K30" s="45">
        <f t="shared" si="7"/>
        <v>0</v>
      </c>
      <c r="L30" s="45">
        <f t="shared" si="7"/>
        <v>0</v>
      </c>
      <c r="M30" s="45">
        <f t="shared" si="7"/>
        <v>0</v>
      </c>
      <c r="N30" s="45">
        <f t="shared" si="7"/>
        <v>0</v>
      </c>
      <c r="O30" s="45">
        <f t="shared" si="7"/>
        <v>0</v>
      </c>
      <c r="P30" s="45">
        <f t="shared" si="7"/>
        <v>0</v>
      </c>
      <c r="Q30" s="45">
        <f t="shared" si="7"/>
        <v>0</v>
      </c>
      <c r="R30" s="45">
        <f t="shared" si="7"/>
        <v>0</v>
      </c>
      <c r="S30" s="45">
        <f t="shared" si="7"/>
        <v>0</v>
      </c>
      <c r="T30" s="45">
        <f t="shared" si="7"/>
        <v>0</v>
      </c>
      <c r="U30" s="45">
        <f t="shared" si="7"/>
        <v>0</v>
      </c>
      <c r="V30" s="45">
        <f t="shared" si="7"/>
        <v>0</v>
      </c>
      <c r="W30" s="45">
        <f t="shared" si="7"/>
        <v>0</v>
      </c>
      <c r="X30" s="45">
        <f t="shared" si="7"/>
        <v>0</v>
      </c>
      <c r="Y30" s="45">
        <f t="shared" si="7"/>
        <v>0</v>
      </c>
      <c r="Z30" s="45">
        <f t="shared" si="7"/>
        <v>0</v>
      </c>
      <c r="AA30" s="45">
        <f t="shared" si="7"/>
        <v>0</v>
      </c>
      <c r="AB30" s="45">
        <f t="shared" si="7"/>
        <v>0</v>
      </c>
      <c r="AC30" s="45">
        <f t="shared" si="7"/>
        <v>0</v>
      </c>
      <c r="AD30" s="45">
        <f t="shared" si="7"/>
        <v>0</v>
      </c>
    </row>
    <row r="31" spans="2:30" s="173" customFormat="1" x14ac:dyDescent="0.2">
      <c r="B31" s="172" t="s">
        <v>4</v>
      </c>
      <c r="C31" s="174"/>
      <c r="D31" s="175"/>
      <c r="F31" s="176">
        <f>F18+F20+F22+F24+F26+F28</f>
        <v>0</v>
      </c>
      <c r="G31" s="176">
        <f t="shared" ref="G31:AD31" si="8">G18+G20+G22+G24+G26+G28</f>
        <v>2616969.648</v>
      </c>
      <c r="H31" s="176">
        <f t="shared" si="8"/>
        <v>650250</v>
      </c>
      <c r="I31" s="176">
        <f t="shared" si="8"/>
        <v>663255</v>
      </c>
      <c r="J31" s="176">
        <f t="shared" si="8"/>
        <v>676520.1</v>
      </c>
      <c r="K31" s="176">
        <f t="shared" si="8"/>
        <v>0</v>
      </c>
      <c r="L31" s="176">
        <f t="shared" si="8"/>
        <v>0</v>
      </c>
      <c r="M31" s="176">
        <f t="shared" si="8"/>
        <v>0</v>
      </c>
      <c r="N31" s="176">
        <f t="shared" si="8"/>
        <v>0</v>
      </c>
      <c r="O31" s="176">
        <f t="shared" si="8"/>
        <v>0</v>
      </c>
      <c r="P31" s="176">
        <f t="shared" si="8"/>
        <v>0</v>
      </c>
      <c r="Q31" s="176">
        <f t="shared" si="8"/>
        <v>0</v>
      </c>
      <c r="R31" s="176">
        <f t="shared" si="8"/>
        <v>0</v>
      </c>
      <c r="S31" s="176">
        <f t="shared" si="8"/>
        <v>0</v>
      </c>
      <c r="T31" s="176">
        <f t="shared" si="8"/>
        <v>0</v>
      </c>
      <c r="U31" s="176">
        <f t="shared" si="8"/>
        <v>0</v>
      </c>
      <c r="V31" s="176">
        <f t="shared" si="8"/>
        <v>0</v>
      </c>
      <c r="W31" s="176">
        <f t="shared" si="8"/>
        <v>0</v>
      </c>
      <c r="X31" s="176">
        <f t="shared" si="8"/>
        <v>0</v>
      </c>
      <c r="Y31" s="176">
        <f t="shared" si="8"/>
        <v>0</v>
      </c>
      <c r="Z31" s="176">
        <f t="shared" si="8"/>
        <v>0</v>
      </c>
      <c r="AA31" s="176">
        <f t="shared" si="8"/>
        <v>0</v>
      </c>
      <c r="AB31" s="176">
        <f t="shared" si="8"/>
        <v>0</v>
      </c>
      <c r="AC31" s="176">
        <f t="shared" si="8"/>
        <v>0</v>
      </c>
      <c r="AD31" s="176">
        <f t="shared" si="8"/>
        <v>0</v>
      </c>
    </row>
    <row r="32" spans="2:30" s="40" customFormat="1" x14ac:dyDescent="0.2">
      <c r="B32" s="17"/>
      <c r="C32" s="116"/>
      <c r="D32" s="39"/>
      <c r="F32" s="41"/>
      <c r="G32" s="41"/>
      <c r="H32" s="41"/>
      <c r="I32" s="41"/>
      <c r="J32" s="41"/>
      <c r="K32" s="41"/>
      <c r="L32" s="41"/>
      <c r="M32" s="41"/>
      <c r="N32" s="41"/>
      <c r="O32" s="41"/>
      <c r="P32" s="41"/>
      <c r="Q32" s="41"/>
      <c r="R32" s="41"/>
      <c r="S32" s="41"/>
      <c r="T32" s="41"/>
      <c r="U32" s="41"/>
      <c r="V32" s="41"/>
      <c r="W32" s="41"/>
      <c r="X32" s="41"/>
      <c r="Y32" s="41"/>
      <c r="Z32" s="41"/>
      <c r="AA32" s="41"/>
      <c r="AB32" s="41"/>
      <c r="AC32" s="41"/>
      <c r="AD32" s="41"/>
    </row>
    <row r="33" spans="2:30" ht="15" x14ac:dyDescent="0.2">
      <c r="B33" s="12" t="s">
        <v>85</v>
      </c>
      <c r="C33" s="114"/>
      <c r="D33" s="22"/>
      <c r="E33" s="38" t="s">
        <v>3</v>
      </c>
      <c r="F33" s="107">
        <f>SUMPRODUCT(('Hypothèses des scénarios'!$D$43:$D$1010=$B33)*('Hypothèses des scénarios'!$K$43:$K$1010&lt;=F$15)*('Hypothèses des scénarios'!$L$43:$L$1010&gt;=F$15),('Hypothèses des scénarios'!$F$43:$F$1010))</f>
        <v>0</v>
      </c>
      <c r="G33" s="107">
        <f>SUMPRODUCT(('Hypothèses des scénarios'!$D$43:$D$1010=$B33)*('Hypothèses des scénarios'!$K$43:$K$1010&lt;=G$15)*('Hypothèses des scénarios'!$L$43:$L$1010&gt;=G$15),('Hypothèses des scénarios'!$F$43:$F$1010))</f>
        <v>0</v>
      </c>
      <c r="H33" s="107">
        <f>SUMPRODUCT(('Hypothèses des scénarios'!$D$43:$D$1010=$B33)*('Hypothèses des scénarios'!$K$43:$K$1010&lt;=H$15)*('Hypothèses des scénarios'!$L$43:$L$1010&gt;=H$15),('Hypothèses des scénarios'!$F$43:$F$1010))</f>
        <v>0</v>
      </c>
      <c r="I33" s="107">
        <f>SUMPRODUCT(('Hypothèses des scénarios'!$D$43:$D$1010=$B33)*('Hypothèses des scénarios'!$K$43:$K$1010&lt;=I$15)*('Hypothèses des scénarios'!$L$43:$L$1010&gt;=I$15),('Hypothèses des scénarios'!$F$43:$F$1010))</f>
        <v>0</v>
      </c>
      <c r="J33" s="107">
        <f>SUMPRODUCT(('Hypothèses des scénarios'!$D$43:$D$1010=$B33)*('Hypothèses des scénarios'!$K$43:$K$1010&lt;=J$15)*('Hypothèses des scénarios'!$L$43:$L$1010&gt;=J$15),('Hypothèses des scénarios'!$F$43:$F$1010))</f>
        <v>0</v>
      </c>
      <c r="K33" s="107">
        <f>SUMPRODUCT(('Hypothèses des scénarios'!$D$43:$D$1010=$B33)*('Hypothèses des scénarios'!$K$43:$K$1010&lt;=K$15)*('Hypothèses des scénarios'!$L$43:$L$1010&gt;=K$15),('Hypothèses des scénarios'!$F$43:$F$1010))</f>
        <v>0</v>
      </c>
      <c r="L33" s="107">
        <f>SUMPRODUCT(('Hypothèses des scénarios'!$D$43:$D$1010=$B33)*('Hypothèses des scénarios'!$K$43:$K$1010&lt;=L$15)*('Hypothèses des scénarios'!$L$43:$L$1010&gt;=L$15),('Hypothèses des scénarios'!$F$43:$F$1010))</f>
        <v>0</v>
      </c>
      <c r="M33" s="107">
        <f>SUMPRODUCT(('Hypothèses des scénarios'!$D$43:$D$1010=$B33)*('Hypothèses des scénarios'!$K$43:$K$1010&lt;=M$15)*('Hypothèses des scénarios'!$L$43:$L$1010&gt;=M$15),('Hypothèses des scénarios'!$F$43:$F$1010))</f>
        <v>0</v>
      </c>
      <c r="N33" s="107">
        <f>SUMPRODUCT(('Hypothèses des scénarios'!$D$43:$D$1010=$B33)*('Hypothèses des scénarios'!$K$43:$K$1010&lt;=N$15)*('Hypothèses des scénarios'!$L$43:$L$1010&gt;=N$15),('Hypothèses des scénarios'!$F$43:$F$1010))</f>
        <v>0</v>
      </c>
      <c r="O33" s="107">
        <f>SUMPRODUCT(('Hypothèses des scénarios'!$D$43:$D$1010=$B33)*('Hypothèses des scénarios'!$K$43:$K$1010&lt;=O$15)*('Hypothèses des scénarios'!$L$43:$L$1010&gt;=O$15),('Hypothèses des scénarios'!$F$43:$F$1010))</f>
        <v>0</v>
      </c>
      <c r="P33" s="107">
        <f>SUMPRODUCT(('Hypothèses des scénarios'!$D$43:$D$1010=$B33)*('Hypothèses des scénarios'!$K$43:$K$1010&lt;=P$15)*('Hypothèses des scénarios'!$L$43:$L$1010&gt;=P$15),('Hypothèses des scénarios'!$F$43:$F$1010))</f>
        <v>0</v>
      </c>
      <c r="Q33" s="107">
        <f>SUMPRODUCT(('Hypothèses des scénarios'!$D$43:$D$1010=$B33)*('Hypothèses des scénarios'!$K$43:$K$1010&lt;=Q$15)*('Hypothèses des scénarios'!$L$43:$L$1010&gt;=Q$15),('Hypothèses des scénarios'!$F$43:$F$1010))</f>
        <v>0</v>
      </c>
      <c r="R33" s="107">
        <f>SUMPRODUCT(('Hypothèses des scénarios'!$D$43:$D$1010=$B33)*('Hypothèses des scénarios'!$K$43:$K$1010&lt;=R$15)*('Hypothèses des scénarios'!$L$43:$L$1010&gt;=R$15),('Hypothèses des scénarios'!$F$43:$F$1010))</f>
        <v>0</v>
      </c>
      <c r="S33" s="107">
        <f>SUMPRODUCT(('Hypothèses des scénarios'!$D$43:$D$1010=$B33)*('Hypothèses des scénarios'!$K$43:$K$1010&lt;=S$15)*('Hypothèses des scénarios'!$L$43:$L$1010&gt;=S$15),('Hypothèses des scénarios'!$F$43:$F$1010))</f>
        <v>0</v>
      </c>
      <c r="T33" s="107">
        <f>SUMPRODUCT(('Hypothèses des scénarios'!$D$43:$D$1010=$B33)*('Hypothèses des scénarios'!$K$43:$K$1010&lt;=T$15)*('Hypothèses des scénarios'!$L$43:$L$1010&gt;=T$15),('Hypothèses des scénarios'!$F$43:$F$1010))</f>
        <v>0</v>
      </c>
      <c r="U33" s="107">
        <f>SUMPRODUCT(('Hypothèses des scénarios'!$D$43:$D$1010=$B33)*('Hypothèses des scénarios'!$K$43:$K$1010&lt;=U$15)*('Hypothèses des scénarios'!$L$43:$L$1010&gt;=U$15),('Hypothèses des scénarios'!$F$43:$F$1010))</f>
        <v>0</v>
      </c>
      <c r="V33" s="107">
        <f>SUMPRODUCT(('Hypothèses des scénarios'!$D$43:$D$1010=$B33)*('Hypothèses des scénarios'!$K$43:$K$1010&lt;=V$15)*('Hypothèses des scénarios'!$L$43:$L$1010&gt;=V$15),('Hypothèses des scénarios'!$F$43:$F$1010))</f>
        <v>0</v>
      </c>
      <c r="W33" s="107">
        <f>SUMPRODUCT(('Hypothèses des scénarios'!$D$43:$D$1010=$B33)*('Hypothèses des scénarios'!$K$43:$K$1010&lt;=W$15)*('Hypothèses des scénarios'!$L$43:$L$1010&gt;=W$15),('Hypothèses des scénarios'!$F$43:$F$1010))</f>
        <v>0</v>
      </c>
      <c r="X33" s="107">
        <f>SUMPRODUCT(('Hypothèses des scénarios'!$D$43:$D$1010=$B33)*('Hypothèses des scénarios'!$K$43:$K$1010&lt;=X$15)*('Hypothèses des scénarios'!$L$43:$L$1010&gt;=X$15),('Hypothèses des scénarios'!$F$43:$F$1010))</f>
        <v>0</v>
      </c>
      <c r="Y33" s="107">
        <f>SUMPRODUCT(('Hypothèses des scénarios'!$D$43:$D$1010=$B33)*('Hypothèses des scénarios'!$K$43:$K$1010&lt;=Y$15)*('Hypothèses des scénarios'!$L$43:$L$1010&gt;=Y$15),('Hypothèses des scénarios'!$F$43:$F$1010))</f>
        <v>0</v>
      </c>
      <c r="Z33" s="107">
        <f>SUMPRODUCT(('Hypothèses des scénarios'!$D$43:$D$1010=$B33)*('Hypothèses des scénarios'!$K$43:$K$1010&lt;=Z$15)*('Hypothèses des scénarios'!$L$43:$L$1010&gt;=Z$15),('Hypothèses des scénarios'!$F$43:$F$1010))</f>
        <v>0</v>
      </c>
      <c r="AA33" s="107">
        <f>SUMPRODUCT(('Hypothèses des scénarios'!$D$43:$D$1010=$B33)*('Hypothèses des scénarios'!$K$43:$K$1010&lt;=AA$15)*('Hypothèses des scénarios'!$L$43:$L$1010&gt;=AA$15),('Hypothèses des scénarios'!$F$43:$F$1010))</f>
        <v>0</v>
      </c>
      <c r="AB33" s="107">
        <f>SUMPRODUCT(('Hypothèses des scénarios'!$D$43:$D$1010=$B33)*('Hypothèses des scénarios'!$K$43:$K$1010&lt;=AB$15)*('Hypothèses des scénarios'!$L$43:$L$1010&gt;=AB$15),('Hypothèses des scénarios'!$F$43:$F$1010))</f>
        <v>0</v>
      </c>
      <c r="AC33" s="107">
        <f>SUMPRODUCT(('Hypothèses des scénarios'!$D$43:$D$1010=$B33)*('Hypothèses des scénarios'!$K$43:$K$1010&lt;=AC$15)*('Hypothèses des scénarios'!$L$43:$L$1010&gt;=AC$15),('Hypothèses des scénarios'!$F$43:$F$1010))</f>
        <v>0</v>
      </c>
      <c r="AD33" s="107">
        <f>SUMPRODUCT(('Hypothèses des scénarios'!$D$43:$D$1010=$B33)*('Hypothèses des scénarios'!$K$43:$K$1010&lt;=AD$15)*('Hypothèses des scénarios'!$L$43:$L$1010&gt;=AD$15),('Hypothèses des scénarios'!$F$43:$F$1010))</f>
        <v>0</v>
      </c>
    </row>
    <row r="34" spans="2:30" s="182" customFormat="1" x14ac:dyDescent="0.2">
      <c r="B34" s="13" t="s">
        <v>59</v>
      </c>
      <c r="C34" s="183"/>
      <c r="D34" s="184"/>
      <c r="E34" s="185"/>
      <c r="F34" s="181">
        <f>F33*((1+$C$3)^F$14)</f>
        <v>0</v>
      </c>
      <c r="G34" s="181">
        <f t="shared" ref="G34:AD34" si="9">G33*((1+$C$3)^G$14)</f>
        <v>0</v>
      </c>
      <c r="H34" s="181">
        <f t="shared" si="9"/>
        <v>0</v>
      </c>
      <c r="I34" s="181">
        <f t="shared" si="9"/>
        <v>0</v>
      </c>
      <c r="J34" s="181">
        <f t="shared" si="9"/>
        <v>0</v>
      </c>
      <c r="K34" s="181">
        <f t="shared" si="9"/>
        <v>0</v>
      </c>
      <c r="L34" s="181">
        <f t="shared" si="9"/>
        <v>0</v>
      </c>
      <c r="M34" s="181">
        <f t="shared" si="9"/>
        <v>0</v>
      </c>
      <c r="N34" s="181">
        <f t="shared" si="9"/>
        <v>0</v>
      </c>
      <c r="O34" s="181">
        <f t="shared" si="9"/>
        <v>0</v>
      </c>
      <c r="P34" s="181">
        <f t="shared" si="9"/>
        <v>0</v>
      </c>
      <c r="Q34" s="181">
        <f t="shared" si="9"/>
        <v>0</v>
      </c>
      <c r="R34" s="181">
        <f t="shared" si="9"/>
        <v>0</v>
      </c>
      <c r="S34" s="181">
        <f t="shared" si="9"/>
        <v>0</v>
      </c>
      <c r="T34" s="181">
        <f t="shared" si="9"/>
        <v>0</v>
      </c>
      <c r="U34" s="181">
        <f t="shared" si="9"/>
        <v>0</v>
      </c>
      <c r="V34" s="181">
        <f t="shared" si="9"/>
        <v>0</v>
      </c>
      <c r="W34" s="181">
        <f t="shared" si="9"/>
        <v>0</v>
      </c>
      <c r="X34" s="181">
        <f t="shared" si="9"/>
        <v>0</v>
      </c>
      <c r="Y34" s="181">
        <f t="shared" si="9"/>
        <v>0</v>
      </c>
      <c r="Z34" s="181">
        <f t="shared" si="9"/>
        <v>0</v>
      </c>
      <c r="AA34" s="181">
        <f t="shared" si="9"/>
        <v>0</v>
      </c>
      <c r="AB34" s="181">
        <f t="shared" si="9"/>
        <v>0</v>
      </c>
      <c r="AC34" s="181">
        <f t="shared" si="9"/>
        <v>0</v>
      </c>
      <c r="AD34" s="181">
        <f t="shared" si="9"/>
        <v>0</v>
      </c>
    </row>
    <row r="35" spans="2:30" s="40" customFormat="1" x14ac:dyDescent="0.2">
      <c r="B35" s="15"/>
      <c r="C35" s="116"/>
      <c r="D35" s="39"/>
      <c r="F35" s="41"/>
      <c r="G35" s="41"/>
      <c r="H35" s="41"/>
      <c r="I35" s="41"/>
      <c r="J35" s="41"/>
      <c r="K35" s="41"/>
      <c r="L35" s="41"/>
      <c r="M35" s="41"/>
      <c r="N35" s="41"/>
      <c r="O35" s="41"/>
      <c r="P35" s="41"/>
      <c r="Q35" s="41"/>
      <c r="R35" s="41"/>
      <c r="S35" s="41"/>
      <c r="T35" s="41"/>
      <c r="U35" s="41"/>
      <c r="V35" s="41"/>
      <c r="W35" s="41"/>
      <c r="X35" s="41"/>
      <c r="Y35" s="41"/>
      <c r="Z35" s="41"/>
      <c r="AA35" s="41"/>
      <c r="AB35" s="41"/>
      <c r="AC35" s="41"/>
      <c r="AD35" s="41"/>
    </row>
    <row r="36" spans="2:30" s="169" customFormat="1" x14ac:dyDescent="0.2">
      <c r="B36" s="16" t="s">
        <v>60</v>
      </c>
      <c r="C36" s="170"/>
      <c r="D36" s="171"/>
      <c r="F36" s="45">
        <f>F30-F33</f>
        <v>0</v>
      </c>
      <c r="G36" s="45">
        <f t="shared" ref="G36:AD36" si="10">G30-G33</f>
        <v>2565983.2000000002</v>
      </c>
      <c r="H36" s="45">
        <f t="shared" si="10"/>
        <v>625000</v>
      </c>
      <c r="I36" s="45">
        <f t="shared" si="10"/>
        <v>625000</v>
      </c>
      <c r="J36" s="45">
        <f t="shared" si="10"/>
        <v>625000</v>
      </c>
      <c r="K36" s="45">
        <f t="shared" si="10"/>
        <v>0</v>
      </c>
      <c r="L36" s="45">
        <f t="shared" si="10"/>
        <v>0</v>
      </c>
      <c r="M36" s="45">
        <f t="shared" si="10"/>
        <v>0</v>
      </c>
      <c r="N36" s="45">
        <f t="shared" si="10"/>
        <v>0</v>
      </c>
      <c r="O36" s="45">
        <f t="shared" si="10"/>
        <v>0</v>
      </c>
      <c r="P36" s="45">
        <f t="shared" si="10"/>
        <v>0</v>
      </c>
      <c r="Q36" s="45">
        <f t="shared" si="10"/>
        <v>0</v>
      </c>
      <c r="R36" s="45">
        <f t="shared" si="10"/>
        <v>0</v>
      </c>
      <c r="S36" s="45">
        <f t="shared" si="10"/>
        <v>0</v>
      </c>
      <c r="T36" s="45">
        <f t="shared" si="10"/>
        <v>0</v>
      </c>
      <c r="U36" s="45">
        <f t="shared" si="10"/>
        <v>0</v>
      </c>
      <c r="V36" s="45">
        <f t="shared" si="10"/>
        <v>0</v>
      </c>
      <c r="W36" s="45">
        <f t="shared" si="10"/>
        <v>0</v>
      </c>
      <c r="X36" s="45">
        <f t="shared" si="10"/>
        <v>0</v>
      </c>
      <c r="Y36" s="45">
        <f t="shared" si="10"/>
        <v>0</v>
      </c>
      <c r="Z36" s="45">
        <f t="shared" si="10"/>
        <v>0</v>
      </c>
      <c r="AA36" s="45">
        <f t="shared" si="10"/>
        <v>0</v>
      </c>
      <c r="AB36" s="45">
        <f t="shared" si="10"/>
        <v>0</v>
      </c>
      <c r="AC36" s="45">
        <f t="shared" si="10"/>
        <v>0</v>
      </c>
      <c r="AD36" s="45">
        <f t="shared" si="10"/>
        <v>0</v>
      </c>
    </row>
    <row r="37" spans="2:30" s="173" customFormat="1" x14ac:dyDescent="0.2">
      <c r="B37" s="172" t="s">
        <v>4</v>
      </c>
      <c r="C37" s="174"/>
      <c r="D37" s="175"/>
      <c r="F37" s="176">
        <f>F31-F34</f>
        <v>0</v>
      </c>
      <c r="G37" s="176">
        <f t="shared" ref="G37:AD37" si="11">G31-G34</f>
        <v>2616969.648</v>
      </c>
      <c r="H37" s="176">
        <f t="shared" si="11"/>
        <v>650250</v>
      </c>
      <c r="I37" s="176">
        <f t="shared" si="11"/>
        <v>663255</v>
      </c>
      <c r="J37" s="176">
        <f t="shared" si="11"/>
        <v>676520.1</v>
      </c>
      <c r="K37" s="176">
        <f t="shared" si="11"/>
        <v>0</v>
      </c>
      <c r="L37" s="176">
        <f t="shared" si="11"/>
        <v>0</v>
      </c>
      <c r="M37" s="176">
        <f t="shared" si="11"/>
        <v>0</v>
      </c>
      <c r="N37" s="176">
        <f t="shared" si="11"/>
        <v>0</v>
      </c>
      <c r="O37" s="176">
        <f t="shared" si="11"/>
        <v>0</v>
      </c>
      <c r="P37" s="176">
        <f t="shared" si="11"/>
        <v>0</v>
      </c>
      <c r="Q37" s="176">
        <f t="shared" si="11"/>
        <v>0</v>
      </c>
      <c r="R37" s="176">
        <f t="shared" si="11"/>
        <v>0</v>
      </c>
      <c r="S37" s="176">
        <f t="shared" si="11"/>
        <v>0</v>
      </c>
      <c r="T37" s="176">
        <f t="shared" si="11"/>
        <v>0</v>
      </c>
      <c r="U37" s="176">
        <f t="shared" si="11"/>
        <v>0</v>
      </c>
      <c r="V37" s="176">
        <f t="shared" si="11"/>
        <v>0</v>
      </c>
      <c r="W37" s="176">
        <f t="shared" si="11"/>
        <v>0</v>
      </c>
      <c r="X37" s="176">
        <f t="shared" si="11"/>
        <v>0</v>
      </c>
      <c r="Y37" s="176">
        <f t="shared" si="11"/>
        <v>0</v>
      </c>
      <c r="Z37" s="176">
        <f t="shared" si="11"/>
        <v>0</v>
      </c>
      <c r="AA37" s="176">
        <f t="shared" si="11"/>
        <v>0</v>
      </c>
      <c r="AB37" s="176">
        <f t="shared" si="11"/>
        <v>0</v>
      </c>
      <c r="AC37" s="176">
        <f t="shared" si="11"/>
        <v>0</v>
      </c>
      <c r="AD37" s="176">
        <f t="shared" si="11"/>
        <v>0</v>
      </c>
    </row>
    <row r="38" spans="2:30" s="40" customFormat="1" x14ac:dyDescent="0.2">
      <c r="B38" s="15"/>
      <c r="C38" s="116"/>
      <c r="D38" s="39"/>
      <c r="F38" s="41"/>
      <c r="G38" s="41"/>
      <c r="H38" s="41"/>
      <c r="I38" s="41"/>
      <c r="J38" s="41"/>
      <c r="K38" s="41"/>
      <c r="L38" s="41"/>
      <c r="M38" s="41"/>
      <c r="N38" s="41"/>
      <c r="O38" s="41"/>
      <c r="P38" s="41"/>
      <c r="Q38" s="41"/>
      <c r="R38" s="41"/>
      <c r="S38" s="41"/>
      <c r="T38" s="41"/>
      <c r="U38" s="41"/>
      <c r="V38" s="41"/>
      <c r="W38" s="41"/>
      <c r="X38" s="41"/>
      <c r="Y38" s="41"/>
      <c r="Z38" s="41"/>
      <c r="AA38" s="41"/>
      <c r="AB38" s="41"/>
      <c r="AC38" s="41"/>
      <c r="AD38" s="41"/>
    </row>
    <row r="39" spans="2:30" ht="15" x14ac:dyDescent="0.2">
      <c r="B39" s="12" t="s">
        <v>46</v>
      </c>
      <c r="C39" s="114">
        <f ca="1">'Hypothèses des scénarios'!F26</f>
        <v>746265</v>
      </c>
      <c r="D39" s="22"/>
      <c r="E39" s="38" t="s">
        <v>2</v>
      </c>
      <c r="F39" s="107">
        <f>SUMPRODUCT(('Hypothèses des scénarios'!$D$43:$D$1010=$B39)*('Hypothèses des scénarios'!$K$43:$K$1010&lt;=F$15)*('Hypothèses des scénarios'!$L$43:$L$1010&gt;=F$15),('Hypothèses des scénarios'!$F$43:$F$1010))</f>
        <v>0</v>
      </c>
      <c r="G39" s="107">
        <f>SUMPRODUCT(('Hypothèses des scénarios'!$D$43:$D$1010=$B39)*('Hypothèses des scénarios'!$K$43:$K$1010&lt;=G$15)*('Hypothèses des scénarios'!$L$43:$L$1010&gt;=G$15),('Hypothèses des scénarios'!$F$43:$F$1010))</f>
        <v>746265</v>
      </c>
      <c r="H39" s="107">
        <f>SUMPRODUCT(('Hypothèses des scénarios'!$D$43:$D$1010=$B39)*('Hypothèses des scénarios'!$K$43:$K$1010&lt;=H$15)*('Hypothèses des scénarios'!$L$43:$L$1010&gt;=H$15),('Hypothèses des scénarios'!$F$43:$F$1010))</f>
        <v>746265</v>
      </c>
      <c r="I39" s="107">
        <f>SUMPRODUCT(('Hypothèses des scénarios'!$D$43:$D$1010=$B39)*('Hypothèses des scénarios'!$K$43:$K$1010&lt;=I$15)*('Hypothèses des scénarios'!$L$43:$L$1010&gt;=I$15),('Hypothèses des scénarios'!$F$43:$F$1010))</f>
        <v>746265</v>
      </c>
      <c r="J39" s="107">
        <f>SUMPRODUCT(('Hypothèses des scénarios'!$D$43:$D$1010=$B39)*('Hypothèses des scénarios'!$K$43:$K$1010&lt;=J$15)*('Hypothèses des scénarios'!$L$43:$L$1010&gt;=J$15),('Hypothèses des scénarios'!$F$43:$F$1010))</f>
        <v>746265</v>
      </c>
      <c r="K39" s="107">
        <f>SUMPRODUCT(('Hypothèses des scénarios'!$D$43:$D$1010=$B39)*('Hypothèses des scénarios'!$K$43:$K$1010&lt;=K$15)*('Hypothèses des scénarios'!$L$43:$L$1010&gt;=K$15),('Hypothèses des scénarios'!$F$43:$F$1010))</f>
        <v>746265</v>
      </c>
      <c r="L39" s="107">
        <f>SUMPRODUCT(('Hypothèses des scénarios'!$D$43:$D$1010=$B39)*('Hypothèses des scénarios'!$K$43:$K$1010&lt;=L$15)*('Hypothèses des scénarios'!$L$43:$L$1010&gt;=L$15),('Hypothèses des scénarios'!$F$43:$F$1010))</f>
        <v>746265</v>
      </c>
      <c r="M39" s="107">
        <f>SUMPRODUCT(('Hypothèses des scénarios'!$D$43:$D$1010=$B39)*('Hypothèses des scénarios'!$K$43:$K$1010&lt;=M$15)*('Hypothèses des scénarios'!$L$43:$L$1010&gt;=M$15),('Hypothèses des scénarios'!$F$43:$F$1010))</f>
        <v>746265</v>
      </c>
      <c r="N39" s="107">
        <f>SUMPRODUCT(('Hypothèses des scénarios'!$D$43:$D$1010=$B39)*('Hypothèses des scénarios'!$K$43:$K$1010&lt;=N$15)*('Hypothèses des scénarios'!$L$43:$L$1010&gt;=N$15),('Hypothèses des scénarios'!$F$43:$F$1010))</f>
        <v>746265</v>
      </c>
      <c r="O39" s="107">
        <f>SUMPRODUCT(('Hypothèses des scénarios'!$D$43:$D$1010=$B39)*('Hypothèses des scénarios'!$K$43:$K$1010&lt;=O$15)*('Hypothèses des scénarios'!$L$43:$L$1010&gt;=O$15),('Hypothèses des scénarios'!$F$43:$F$1010))</f>
        <v>746265</v>
      </c>
      <c r="P39" s="107">
        <f>SUMPRODUCT(('Hypothèses des scénarios'!$D$43:$D$1010=$B39)*('Hypothèses des scénarios'!$K$43:$K$1010&lt;=P$15)*('Hypothèses des scénarios'!$L$43:$L$1010&gt;=P$15),('Hypothèses des scénarios'!$F$43:$F$1010))</f>
        <v>746265</v>
      </c>
      <c r="Q39" s="107">
        <f>SUMPRODUCT(('Hypothèses des scénarios'!$D$43:$D$1010=$B39)*('Hypothèses des scénarios'!$K$43:$K$1010&lt;=Q$15)*('Hypothèses des scénarios'!$L$43:$L$1010&gt;=Q$15),('Hypothèses des scénarios'!$F$43:$F$1010))</f>
        <v>746265</v>
      </c>
      <c r="R39" s="107">
        <f>SUMPRODUCT(('Hypothèses des scénarios'!$D$43:$D$1010=$B39)*('Hypothèses des scénarios'!$K$43:$K$1010&lt;=R$15)*('Hypothèses des scénarios'!$L$43:$L$1010&gt;=R$15),('Hypothèses des scénarios'!$F$43:$F$1010))</f>
        <v>746265</v>
      </c>
      <c r="S39" s="107">
        <f>SUMPRODUCT(('Hypothèses des scénarios'!$D$43:$D$1010=$B39)*('Hypothèses des scénarios'!$K$43:$K$1010&lt;=S$15)*('Hypothèses des scénarios'!$L$43:$L$1010&gt;=S$15),('Hypothèses des scénarios'!$F$43:$F$1010))</f>
        <v>746265</v>
      </c>
      <c r="T39" s="107">
        <f>SUMPRODUCT(('Hypothèses des scénarios'!$D$43:$D$1010=$B39)*('Hypothèses des scénarios'!$K$43:$K$1010&lt;=T$15)*('Hypothèses des scénarios'!$L$43:$L$1010&gt;=T$15),('Hypothèses des scénarios'!$F$43:$F$1010))</f>
        <v>746265</v>
      </c>
      <c r="U39" s="107">
        <f>SUMPRODUCT(('Hypothèses des scénarios'!$D$43:$D$1010=$B39)*('Hypothèses des scénarios'!$K$43:$K$1010&lt;=U$15)*('Hypothèses des scénarios'!$L$43:$L$1010&gt;=U$15),('Hypothèses des scénarios'!$F$43:$F$1010))</f>
        <v>746265</v>
      </c>
      <c r="V39" s="107">
        <f>SUMPRODUCT(('Hypothèses des scénarios'!$D$43:$D$1010=$B39)*('Hypothèses des scénarios'!$K$43:$K$1010&lt;=V$15)*('Hypothèses des scénarios'!$L$43:$L$1010&gt;=V$15),('Hypothèses des scénarios'!$F$43:$F$1010))</f>
        <v>746265</v>
      </c>
      <c r="W39" s="107">
        <f>SUMPRODUCT(('Hypothèses des scénarios'!$D$43:$D$1010=$B39)*('Hypothèses des scénarios'!$K$43:$K$1010&lt;=W$15)*('Hypothèses des scénarios'!$L$43:$L$1010&gt;=W$15),('Hypothèses des scénarios'!$F$43:$F$1010))</f>
        <v>746265</v>
      </c>
      <c r="X39" s="107">
        <f>SUMPRODUCT(('Hypothèses des scénarios'!$D$43:$D$1010=$B39)*('Hypothèses des scénarios'!$K$43:$K$1010&lt;=X$15)*('Hypothèses des scénarios'!$L$43:$L$1010&gt;=X$15),('Hypothèses des scénarios'!$F$43:$F$1010))</f>
        <v>746265</v>
      </c>
      <c r="Y39" s="107">
        <f>SUMPRODUCT(('Hypothèses des scénarios'!$D$43:$D$1010=$B39)*('Hypothèses des scénarios'!$K$43:$K$1010&lt;=Y$15)*('Hypothèses des scénarios'!$L$43:$L$1010&gt;=Y$15),('Hypothèses des scénarios'!$F$43:$F$1010))</f>
        <v>746265</v>
      </c>
      <c r="Z39" s="107">
        <f>SUMPRODUCT(('Hypothèses des scénarios'!$D$43:$D$1010=$B39)*('Hypothèses des scénarios'!$K$43:$K$1010&lt;=Z$15)*('Hypothèses des scénarios'!$L$43:$L$1010&gt;=Z$15),('Hypothèses des scénarios'!$F$43:$F$1010))</f>
        <v>746265</v>
      </c>
      <c r="AA39" s="107">
        <f>SUMPRODUCT(('Hypothèses des scénarios'!$D$43:$D$1010=$B39)*('Hypothèses des scénarios'!$K$43:$K$1010&lt;=AA$15)*('Hypothèses des scénarios'!$L$43:$L$1010&gt;=AA$15),('Hypothèses des scénarios'!$F$43:$F$1010))</f>
        <v>746265</v>
      </c>
      <c r="AB39" s="107">
        <f>SUMPRODUCT(('Hypothèses des scénarios'!$D$43:$D$1010=$B39)*('Hypothèses des scénarios'!$K$43:$K$1010&lt;=AB$15)*('Hypothèses des scénarios'!$L$43:$L$1010&gt;=AB$15),('Hypothèses des scénarios'!$F$43:$F$1010))</f>
        <v>746265</v>
      </c>
      <c r="AC39" s="107">
        <f>SUMPRODUCT(('Hypothèses des scénarios'!$D$43:$D$1010=$B39)*('Hypothèses des scénarios'!$K$43:$K$1010&lt;=AC$15)*('Hypothèses des scénarios'!$L$43:$L$1010&gt;=AC$15),('Hypothèses des scénarios'!$F$43:$F$1010))</f>
        <v>746265</v>
      </c>
      <c r="AD39" s="107">
        <f>SUMPRODUCT(('Hypothèses des scénarios'!$D$43:$D$1010=$B39)*('Hypothèses des scénarios'!$K$43:$K$1010&lt;=AD$15)*('Hypothèses des scénarios'!$L$43:$L$1010&gt;=AD$15),('Hypothèses des scénarios'!$F$43:$F$1010))</f>
        <v>746265</v>
      </c>
    </row>
    <row r="40" spans="2:30" s="182" customFormat="1" x14ac:dyDescent="0.2">
      <c r="B40" s="13" t="s">
        <v>59</v>
      </c>
      <c r="C40" s="183"/>
      <c r="D40" s="184"/>
      <c r="E40" s="186"/>
      <c r="F40" s="181">
        <f t="shared" ref="F40" si="12">F39*((1+$C$3)^F$14)</f>
        <v>0</v>
      </c>
      <c r="G40" s="181">
        <f t="shared" ref="G40:AD40" si="13">G39*((1+$C$3)^G$14)</f>
        <v>757458.97499999998</v>
      </c>
      <c r="H40" s="181">
        <f t="shared" si="13"/>
        <v>768820.85962499981</v>
      </c>
      <c r="I40" s="181">
        <f t="shared" si="13"/>
        <v>780353.17251937476</v>
      </c>
      <c r="J40" s="181">
        <f t="shared" si="13"/>
        <v>792058.47010716517</v>
      </c>
      <c r="K40" s="181">
        <f t="shared" si="13"/>
        <v>803939.34715877252</v>
      </c>
      <c r="L40" s="181">
        <f t="shared" si="13"/>
        <v>815998.43736615404</v>
      </c>
      <c r="M40" s="181">
        <f t="shared" si="13"/>
        <v>828238.41392664623</v>
      </c>
      <c r="N40" s="181">
        <f t="shared" si="13"/>
        <v>840661.99013554584</v>
      </c>
      <c r="O40" s="181">
        <f t="shared" si="13"/>
        <v>853271.91998757888</v>
      </c>
      <c r="P40" s="181">
        <f t="shared" si="13"/>
        <v>866070.99878739251</v>
      </c>
      <c r="Q40" s="181">
        <f t="shared" si="13"/>
        <v>879062.06376920326</v>
      </c>
      <c r="R40" s="181">
        <f t="shared" si="13"/>
        <v>892247.9947257411</v>
      </c>
      <c r="S40" s="181">
        <f t="shared" si="13"/>
        <v>905631.7146466272</v>
      </c>
      <c r="T40" s="181">
        <f t="shared" si="13"/>
        <v>919216.19036632637</v>
      </c>
      <c r="U40" s="181">
        <f t="shared" si="13"/>
        <v>933004.43322182109</v>
      </c>
      <c r="V40" s="181">
        <f t="shared" si="13"/>
        <v>946999.49972014828</v>
      </c>
      <c r="W40" s="181">
        <f t="shared" si="13"/>
        <v>961204.49221595039</v>
      </c>
      <c r="X40" s="181">
        <f t="shared" si="13"/>
        <v>975622.55959918955</v>
      </c>
      <c r="Y40" s="181">
        <f t="shared" si="13"/>
        <v>990256.89799317741</v>
      </c>
      <c r="Z40" s="181">
        <f t="shared" si="13"/>
        <v>1005110.7514630747</v>
      </c>
      <c r="AA40" s="181">
        <f t="shared" si="13"/>
        <v>1020187.4127350207</v>
      </c>
      <c r="AB40" s="181">
        <f t="shared" si="13"/>
        <v>1035490.2239260458</v>
      </c>
      <c r="AC40" s="181">
        <f t="shared" si="13"/>
        <v>1051022.5772849366</v>
      </c>
      <c r="AD40" s="181">
        <f t="shared" si="13"/>
        <v>1066787.9159442103</v>
      </c>
    </row>
    <row r="41" spans="2:30" ht="15" x14ac:dyDescent="0.2">
      <c r="B41" s="12" t="s">
        <v>47</v>
      </c>
      <c r="C41" s="114">
        <f ca="1">'Hypothèses des scénarios'!F27</f>
        <v>0</v>
      </c>
      <c r="D41" s="22"/>
      <c r="E41" s="38" t="s">
        <v>2</v>
      </c>
      <c r="F41" s="107">
        <f>SUMPRODUCT(('Hypothèses des scénarios'!$D$43:$D$1010=$B41)*('Hypothèses des scénarios'!$K$43:$K$1010&lt;=F$15)*('Hypothèses des scénarios'!$L$43:$L$1010&gt;=F$15),('Hypothèses des scénarios'!$F$43:$F$1010))</f>
        <v>0</v>
      </c>
      <c r="G41" s="107">
        <f>SUMPRODUCT(('Hypothèses des scénarios'!$D$43:$D$1010=$B41)*('Hypothèses des scénarios'!$K$43:$K$1010&lt;=G$15)*('Hypothèses des scénarios'!$L$43:$L$1010&gt;=G$15),('Hypothèses des scénarios'!$F$43:$F$1010))</f>
        <v>0</v>
      </c>
      <c r="H41" s="107">
        <f>SUMPRODUCT(('Hypothèses des scénarios'!$D$43:$D$1010=$B41)*('Hypothèses des scénarios'!$K$43:$K$1010&lt;=H$15)*('Hypothèses des scénarios'!$L$43:$L$1010&gt;=H$15),('Hypothèses des scénarios'!$F$43:$F$1010))</f>
        <v>0</v>
      </c>
      <c r="I41" s="107">
        <f>SUMPRODUCT(('Hypothèses des scénarios'!$D$43:$D$1010=$B41)*('Hypothèses des scénarios'!$K$43:$K$1010&lt;=I$15)*('Hypothèses des scénarios'!$L$43:$L$1010&gt;=I$15),('Hypothèses des scénarios'!$F$43:$F$1010))</f>
        <v>0</v>
      </c>
      <c r="J41" s="107">
        <f>SUMPRODUCT(('Hypothèses des scénarios'!$D$43:$D$1010=$B41)*('Hypothèses des scénarios'!$K$43:$K$1010&lt;=J$15)*('Hypothèses des scénarios'!$L$43:$L$1010&gt;=J$15),('Hypothèses des scénarios'!$F$43:$F$1010))</f>
        <v>0</v>
      </c>
      <c r="K41" s="107">
        <f>SUMPRODUCT(('Hypothèses des scénarios'!$D$43:$D$1010=$B41)*('Hypothèses des scénarios'!$K$43:$K$1010&lt;=K$15)*('Hypothèses des scénarios'!$L$43:$L$1010&gt;=K$15),('Hypothèses des scénarios'!$F$43:$F$1010))</f>
        <v>0</v>
      </c>
      <c r="L41" s="107">
        <f>SUMPRODUCT(('Hypothèses des scénarios'!$D$43:$D$1010=$B41)*('Hypothèses des scénarios'!$K$43:$K$1010&lt;=L$15)*('Hypothèses des scénarios'!$L$43:$L$1010&gt;=L$15),('Hypothèses des scénarios'!$F$43:$F$1010))</f>
        <v>0</v>
      </c>
      <c r="M41" s="107">
        <f>SUMPRODUCT(('Hypothèses des scénarios'!$D$43:$D$1010=$B41)*('Hypothèses des scénarios'!$K$43:$K$1010&lt;=M$15)*('Hypothèses des scénarios'!$L$43:$L$1010&gt;=M$15),('Hypothèses des scénarios'!$F$43:$F$1010))</f>
        <v>0</v>
      </c>
      <c r="N41" s="107">
        <f>SUMPRODUCT(('Hypothèses des scénarios'!$D$43:$D$1010=$B41)*('Hypothèses des scénarios'!$K$43:$K$1010&lt;=N$15)*('Hypothèses des scénarios'!$L$43:$L$1010&gt;=N$15),('Hypothèses des scénarios'!$F$43:$F$1010))</f>
        <v>0</v>
      </c>
      <c r="O41" s="107">
        <f>SUMPRODUCT(('Hypothèses des scénarios'!$D$43:$D$1010=$B41)*('Hypothèses des scénarios'!$K$43:$K$1010&lt;=O$15)*('Hypothèses des scénarios'!$L$43:$L$1010&gt;=O$15),('Hypothèses des scénarios'!$F$43:$F$1010))</f>
        <v>0</v>
      </c>
      <c r="P41" s="107">
        <f>SUMPRODUCT(('Hypothèses des scénarios'!$D$43:$D$1010=$B41)*('Hypothèses des scénarios'!$K$43:$K$1010&lt;=P$15)*('Hypothèses des scénarios'!$L$43:$L$1010&gt;=P$15),('Hypothèses des scénarios'!$F$43:$F$1010))</f>
        <v>0</v>
      </c>
      <c r="Q41" s="107">
        <f>SUMPRODUCT(('Hypothèses des scénarios'!$D$43:$D$1010=$B41)*('Hypothèses des scénarios'!$K$43:$K$1010&lt;=Q$15)*('Hypothèses des scénarios'!$L$43:$L$1010&gt;=Q$15),('Hypothèses des scénarios'!$F$43:$F$1010))</f>
        <v>0</v>
      </c>
      <c r="R41" s="107">
        <f>SUMPRODUCT(('Hypothèses des scénarios'!$D$43:$D$1010=$B41)*('Hypothèses des scénarios'!$K$43:$K$1010&lt;=R$15)*('Hypothèses des scénarios'!$L$43:$L$1010&gt;=R$15),('Hypothèses des scénarios'!$F$43:$F$1010))</f>
        <v>0</v>
      </c>
      <c r="S41" s="107">
        <f>SUMPRODUCT(('Hypothèses des scénarios'!$D$43:$D$1010=$B41)*('Hypothèses des scénarios'!$K$43:$K$1010&lt;=S$15)*('Hypothèses des scénarios'!$L$43:$L$1010&gt;=S$15),('Hypothèses des scénarios'!$F$43:$F$1010))</f>
        <v>0</v>
      </c>
      <c r="T41" s="107">
        <f>SUMPRODUCT(('Hypothèses des scénarios'!$D$43:$D$1010=$B41)*('Hypothèses des scénarios'!$K$43:$K$1010&lt;=T$15)*('Hypothèses des scénarios'!$L$43:$L$1010&gt;=T$15),('Hypothèses des scénarios'!$F$43:$F$1010))</f>
        <v>0</v>
      </c>
      <c r="U41" s="107">
        <f>SUMPRODUCT(('Hypothèses des scénarios'!$D$43:$D$1010=$B41)*('Hypothèses des scénarios'!$K$43:$K$1010&lt;=U$15)*('Hypothèses des scénarios'!$L$43:$L$1010&gt;=U$15),('Hypothèses des scénarios'!$F$43:$F$1010))</f>
        <v>0</v>
      </c>
      <c r="V41" s="107">
        <f>SUMPRODUCT(('Hypothèses des scénarios'!$D$43:$D$1010=$B41)*('Hypothèses des scénarios'!$K$43:$K$1010&lt;=V$15)*('Hypothèses des scénarios'!$L$43:$L$1010&gt;=V$15),('Hypothèses des scénarios'!$F$43:$F$1010))</f>
        <v>0</v>
      </c>
      <c r="W41" s="107">
        <f>SUMPRODUCT(('Hypothèses des scénarios'!$D$43:$D$1010=$B41)*('Hypothèses des scénarios'!$K$43:$K$1010&lt;=W$15)*('Hypothèses des scénarios'!$L$43:$L$1010&gt;=W$15),('Hypothèses des scénarios'!$F$43:$F$1010))</f>
        <v>0</v>
      </c>
      <c r="X41" s="107">
        <f>SUMPRODUCT(('Hypothèses des scénarios'!$D$43:$D$1010=$B41)*('Hypothèses des scénarios'!$K$43:$K$1010&lt;=X$15)*('Hypothèses des scénarios'!$L$43:$L$1010&gt;=X$15),('Hypothèses des scénarios'!$F$43:$F$1010))</f>
        <v>0</v>
      </c>
      <c r="Y41" s="107">
        <f>SUMPRODUCT(('Hypothèses des scénarios'!$D$43:$D$1010=$B41)*('Hypothèses des scénarios'!$K$43:$K$1010&lt;=Y$15)*('Hypothèses des scénarios'!$L$43:$L$1010&gt;=Y$15),('Hypothèses des scénarios'!$F$43:$F$1010))</f>
        <v>0</v>
      </c>
      <c r="Z41" s="107">
        <f>SUMPRODUCT(('Hypothèses des scénarios'!$D$43:$D$1010=$B41)*('Hypothèses des scénarios'!$K$43:$K$1010&lt;=Z$15)*('Hypothèses des scénarios'!$L$43:$L$1010&gt;=Z$15),('Hypothèses des scénarios'!$F$43:$F$1010))</f>
        <v>0</v>
      </c>
      <c r="AA41" s="107">
        <f>SUMPRODUCT(('Hypothèses des scénarios'!$D$43:$D$1010=$B41)*('Hypothèses des scénarios'!$K$43:$K$1010&lt;=AA$15)*('Hypothèses des scénarios'!$L$43:$L$1010&gt;=AA$15),('Hypothèses des scénarios'!$F$43:$F$1010))</f>
        <v>0</v>
      </c>
      <c r="AB41" s="107">
        <f>SUMPRODUCT(('Hypothèses des scénarios'!$D$43:$D$1010=$B41)*('Hypothèses des scénarios'!$K$43:$K$1010&lt;=AB$15)*('Hypothèses des scénarios'!$L$43:$L$1010&gt;=AB$15),('Hypothèses des scénarios'!$F$43:$F$1010))</f>
        <v>0</v>
      </c>
      <c r="AC41" s="107">
        <f>SUMPRODUCT(('Hypothèses des scénarios'!$D$43:$D$1010=$B41)*('Hypothèses des scénarios'!$K$43:$K$1010&lt;=AC$15)*('Hypothèses des scénarios'!$L$43:$L$1010&gt;=AC$15),('Hypothèses des scénarios'!$F$43:$F$1010))</f>
        <v>0</v>
      </c>
      <c r="AD41" s="107">
        <f>SUMPRODUCT(('Hypothèses des scénarios'!$D$43:$D$1010=$B41)*('Hypothèses des scénarios'!$K$43:$K$1010&lt;=AD$15)*('Hypothèses des scénarios'!$L$43:$L$1010&gt;=AD$15),('Hypothèses des scénarios'!$F$43:$F$1010))</f>
        <v>0</v>
      </c>
    </row>
    <row r="42" spans="2:30" s="182" customFormat="1" x14ac:dyDescent="0.2">
      <c r="B42" s="13" t="s">
        <v>59</v>
      </c>
      <c r="C42" s="183"/>
      <c r="D42" s="184"/>
      <c r="E42" s="186"/>
      <c r="F42" s="181">
        <f t="shared" ref="F42" si="14">F41*((1+$C$3)^F$14)</f>
        <v>0</v>
      </c>
      <c r="G42" s="181">
        <f t="shared" ref="G42:AD42" si="15">G41*((1+$C$3)^G$14)</f>
        <v>0</v>
      </c>
      <c r="H42" s="181">
        <f t="shared" si="15"/>
        <v>0</v>
      </c>
      <c r="I42" s="181">
        <f t="shared" si="15"/>
        <v>0</v>
      </c>
      <c r="J42" s="181">
        <f t="shared" si="15"/>
        <v>0</v>
      </c>
      <c r="K42" s="181">
        <f t="shared" si="15"/>
        <v>0</v>
      </c>
      <c r="L42" s="181">
        <f t="shared" si="15"/>
        <v>0</v>
      </c>
      <c r="M42" s="181">
        <f t="shared" si="15"/>
        <v>0</v>
      </c>
      <c r="N42" s="181">
        <f t="shared" si="15"/>
        <v>0</v>
      </c>
      <c r="O42" s="181">
        <f t="shared" si="15"/>
        <v>0</v>
      </c>
      <c r="P42" s="181">
        <f t="shared" si="15"/>
        <v>0</v>
      </c>
      <c r="Q42" s="181">
        <f t="shared" si="15"/>
        <v>0</v>
      </c>
      <c r="R42" s="181">
        <f t="shared" si="15"/>
        <v>0</v>
      </c>
      <c r="S42" s="181">
        <f t="shared" si="15"/>
        <v>0</v>
      </c>
      <c r="T42" s="181">
        <f t="shared" si="15"/>
        <v>0</v>
      </c>
      <c r="U42" s="181">
        <f t="shared" si="15"/>
        <v>0</v>
      </c>
      <c r="V42" s="181">
        <f t="shared" si="15"/>
        <v>0</v>
      </c>
      <c r="W42" s="181">
        <f t="shared" si="15"/>
        <v>0</v>
      </c>
      <c r="X42" s="181">
        <f t="shared" si="15"/>
        <v>0</v>
      </c>
      <c r="Y42" s="181">
        <f t="shared" si="15"/>
        <v>0</v>
      </c>
      <c r="Z42" s="181">
        <f t="shared" si="15"/>
        <v>0</v>
      </c>
      <c r="AA42" s="181">
        <f t="shared" si="15"/>
        <v>0</v>
      </c>
      <c r="AB42" s="181">
        <f t="shared" si="15"/>
        <v>0</v>
      </c>
      <c r="AC42" s="181">
        <f t="shared" si="15"/>
        <v>0</v>
      </c>
      <c r="AD42" s="181">
        <f t="shared" si="15"/>
        <v>0</v>
      </c>
    </row>
    <row r="43" spans="2:30" ht="15" x14ac:dyDescent="0.2">
      <c r="B43" s="12" t="s">
        <v>48</v>
      </c>
      <c r="C43" s="114">
        <f ca="1">'Hypothèses des scénarios'!F28</f>
        <v>1054430</v>
      </c>
      <c r="D43" s="22"/>
      <c r="E43" s="38" t="s">
        <v>2</v>
      </c>
      <c r="F43" s="107">
        <f>SUMPRODUCT(('Hypothèses des scénarios'!$D$43:$D$1010=$B43)*('Hypothèses des scénarios'!$K$43:$K$1010&lt;=F$15)*('Hypothèses des scénarios'!$L$43:$L$1010&gt;=F$15),('Hypothèses des scénarios'!$F$43:$F$1010))</f>
        <v>0</v>
      </c>
      <c r="G43" s="107">
        <f>SUMPRODUCT(('Hypothèses des scénarios'!$D$43:$D$1010=$B43)*('Hypothèses des scénarios'!$K$43:$K$1010&lt;=G$15)*('Hypothèses des scénarios'!$L$43:$L$1010&gt;=G$15),('Hypothèses des scénarios'!$F$43:$F$1010))</f>
        <v>1054430</v>
      </c>
      <c r="H43" s="107">
        <f>SUMPRODUCT(('Hypothèses des scénarios'!$D$43:$D$1010=$B43)*('Hypothèses des scénarios'!$K$43:$K$1010&lt;=H$15)*('Hypothèses des scénarios'!$L$43:$L$1010&gt;=H$15),('Hypothèses des scénarios'!$F$43:$F$1010))</f>
        <v>1054430</v>
      </c>
      <c r="I43" s="107">
        <f>SUMPRODUCT(('Hypothèses des scénarios'!$D$43:$D$1010=$B43)*('Hypothèses des scénarios'!$K$43:$K$1010&lt;=I$15)*('Hypothèses des scénarios'!$L$43:$L$1010&gt;=I$15),('Hypothèses des scénarios'!$F$43:$F$1010))</f>
        <v>1054430</v>
      </c>
      <c r="J43" s="107">
        <f>SUMPRODUCT(('Hypothèses des scénarios'!$D$43:$D$1010=$B43)*('Hypothèses des scénarios'!$K$43:$K$1010&lt;=J$15)*('Hypothèses des scénarios'!$L$43:$L$1010&gt;=J$15),('Hypothèses des scénarios'!$F$43:$F$1010))</f>
        <v>1054430</v>
      </c>
      <c r="K43" s="107">
        <f>SUMPRODUCT(('Hypothèses des scénarios'!$D$43:$D$1010=$B43)*('Hypothèses des scénarios'!$K$43:$K$1010&lt;=K$15)*('Hypothèses des scénarios'!$L$43:$L$1010&gt;=K$15),('Hypothèses des scénarios'!$F$43:$F$1010))</f>
        <v>1054430</v>
      </c>
      <c r="L43" s="107">
        <f>SUMPRODUCT(('Hypothèses des scénarios'!$D$43:$D$1010=$B43)*('Hypothèses des scénarios'!$K$43:$K$1010&lt;=L$15)*('Hypothèses des scénarios'!$L$43:$L$1010&gt;=L$15),('Hypothèses des scénarios'!$F$43:$F$1010))</f>
        <v>1054430</v>
      </c>
      <c r="M43" s="107">
        <f>SUMPRODUCT(('Hypothèses des scénarios'!$D$43:$D$1010=$B43)*('Hypothèses des scénarios'!$K$43:$K$1010&lt;=M$15)*('Hypothèses des scénarios'!$L$43:$L$1010&gt;=M$15),('Hypothèses des scénarios'!$F$43:$F$1010))</f>
        <v>1054430</v>
      </c>
      <c r="N43" s="107">
        <f>SUMPRODUCT(('Hypothèses des scénarios'!$D$43:$D$1010=$B43)*('Hypothèses des scénarios'!$K$43:$K$1010&lt;=N$15)*('Hypothèses des scénarios'!$L$43:$L$1010&gt;=N$15),('Hypothèses des scénarios'!$F$43:$F$1010))</f>
        <v>1054430</v>
      </c>
      <c r="O43" s="107">
        <f>SUMPRODUCT(('Hypothèses des scénarios'!$D$43:$D$1010=$B43)*('Hypothèses des scénarios'!$K$43:$K$1010&lt;=O$15)*('Hypothèses des scénarios'!$L$43:$L$1010&gt;=O$15),('Hypothèses des scénarios'!$F$43:$F$1010))</f>
        <v>1054430</v>
      </c>
      <c r="P43" s="107">
        <f>SUMPRODUCT(('Hypothèses des scénarios'!$D$43:$D$1010=$B43)*('Hypothèses des scénarios'!$K$43:$K$1010&lt;=P$15)*('Hypothèses des scénarios'!$L$43:$L$1010&gt;=P$15),('Hypothèses des scénarios'!$F$43:$F$1010))</f>
        <v>1054430</v>
      </c>
      <c r="Q43" s="107">
        <f>SUMPRODUCT(('Hypothèses des scénarios'!$D$43:$D$1010=$B43)*('Hypothèses des scénarios'!$K$43:$K$1010&lt;=Q$15)*('Hypothèses des scénarios'!$L$43:$L$1010&gt;=Q$15),('Hypothèses des scénarios'!$F$43:$F$1010))</f>
        <v>1054430</v>
      </c>
      <c r="R43" s="107">
        <f>SUMPRODUCT(('Hypothèses des scénarios'!$D$43:$D$1010=$B43)*('Hypothèses des scénarios'!$K$43:$K$1010&lt;=R$15)*('Hypothèses des scénarios'!$L$43:$L$1010&gt;=R$15),('Hypothèses des scénarios'!$F$43:$F$1010))</f>
        <v>1054430</v>
      </c>
      <c r="S43" s="107">
        <f>SUMPRODUCT(('Hypothèses des scénarios'!$D$43:$D$1010=$B43)*('Hypothèses des scénarios'!$K$43:$K$1010&lt;=S$15)*('Hypothèses des scénarios'!$L$43:$L$1010&gt;=S$15),('Hypothèses des scénarios'!$F$43:$F$1010))</f>
        <v>1054430</v>
      </c>
      <c r="T43" s="107">
        <f>SUMPRODUCT(('Hypothèses des scénarios'!$D$43:$D$1010=$B43)*('Hypothèses des scénarios'!$K$43:$K$1010&lt;=T$15)*('Hypothèses des scénarios'!$L$43:$L$1010&gt;=T$15),('Hypothèses des scénarios'!$F$43:$F$1010))</f>
        <v>1054430</v>
      </c>
      <c r="U43" s="107">
        <f>SUMPRODUCT(('Hypothèses des scénarios'!$D$43:$D$1010=$B43)*('Hypothèses des scénarios'!$K$43:$K$1010&lt;=U$15)*('Hypothèses des scénarios'!$L$43:$L$1010&gt;=U$15),('Hypothèses des scénarios'!$F$43:$F$1010))</f>
        <v>1054430</v>
      </c>
      <c r="V43" s="107">
        <f>SUMPRODUCT(('Hypothèses des scénarios'!$D$43:$D$1010=$B43)*('Hypothèses des scénarios'!$K$43:$K$1010&lt;=V$15)*('Hypothèses des scénarios'!$L$43:$L$1010&gt;=V$15),('Hypothèses des scénarios'!$F$43:$F$1010))</f>
        <v>1054430</v>
      </c>
      <c r="W43" s="107">
        <f>SUMPRODUCT(('Hypothèses des scénarios'!$D$43:$D$1010=$B43)*('Hypothèses des scénarios'!$K$43:$K$1010&lt;=W$15)*('Hypothèses des scénarios'!$L$43:$L$1010&gt;=W$15),('Hypothèses des scénarios'!$F$43:$F$1010))</f>
        <v>1054430</v>
      </c>
      <c r="X43" s="107">
        <f>SUMPRODUCT(('Hypothèses des scénarios'!$D$43:$D$1010=$B43)*('Hypothèses des scénarios'!$K$43:$K$1010&lt;=X$15)*('Hypothèses des scénarios'!$L$43:$L$1010&gt;=X$15),('Hypothèses des scénarios'!$F$43:$F$1010))</f>
        <v>1054430</v>
      </c>
      <c r="Y43" s="107">
        <f>SUMPRODUCT(('Hypothèses des scénarios'!$D$43:$D$1010=$B43)*('Hypothèses des scénarios'!$K$43:$K$1010&lt;=Y$15)*('Hypothèses des scénarios'!$L$43:$L$1010&gt;=Y$15),('Hypothèses des scénarios'!$F$43:$F$1010))</f>
        <v>1054430</v>
      </c>
      <c r="Z43" s="107">
        <f>SUMPRODUCT(('Hypothèses des scénarios'!$D$43:$D$1010=$B43)*('Hypothèses des scénarios'!$K$43:$K$1010&lt;=Z$15)*('Hypothèses des scénarios'!$L$43:$L$1010&gt;=Z$15),('Hypothèses des scénarios'!$F$43:$F$1010))</f>
        <v>1054430</v>
      </c>
      <c r="AA43" s="107">
        <f>SUMPRODUCT(('Hypothèses des scénarios'!$D$43:$D$1010=$B43)*('Hypothèses des scénarios'!$K$43:$K$1010&lt;=AA$15)*('Hypothèses des scénarios'!$L$43:$L$1010&gt;=AA$15),('Hypothèses des scénarios'!$F$43:$F$1010))</f>
        <v>1054430</v>
      </c>
      <c r="AB43" s="107">
        <f>SUMPRODUCT(('Hypothèses des scénarios'!$D$43:$D$1010=$B43)*('Hypothèses des scénarios'!$K$43:$K$1010&lt;=AB$15)*('Hypothèses des scénarios'!$L$43:$L$1010&gt;=AB$15),('Hypothèses des scénarios'!$F$43:$F$1010))</f>
        <v>1054430</v>
      </c>
      <c r="AC43" s="107">
        <f>SUMPRODUCT(('Hypothèses des scénarios'!$D$43:$D$1010=$B43)*('Hypothèses des scénarios'!$K$43:$K$1010&lt;=AC$15)*('Hypothèses des scénarios'!$L$43:$L$1010&gt;=AC$15),('Hypothèses des scénarios'!$F$43:$F$1010))</f>
        <v>1054430</v>
      </c>
      <c r="AD43" s="107">
        <f>SUMPRODUCT(('Hypothèses des scénarios'!$D$43:$D$1010=$B43)*('Hypothèses des scénarios'!$K$43:$K$1010&lt;=AD$15)*('Hypothèses des scénarios'!$L$43:$L$1010&gt;=AD$15),('Hypothèses des scénarios'!$F$43:$F$1010))</f>
        <v>1054430</v>
      </c>
    </row>
    <row r="44" spans="2:30" s="182" customFormat="1" x14ac:dyDescent="0.2">
      <c r="B44" s="13" t="s">
        <v>59</v>
      </c>
      <c r="C44" s="183"/>
      <c r="D44" s="184"/>
      <c r="E44" s="185"/>
      <c r="F44" s="181">
        <f t="shared" ref="F44" si="16">F43*((1+$C$2)^F$14)</f>
        <v>0</v>
      </c>
      <c r="G44" s="181">
        <f t="shared" ref="G44:AD44" si="17">G43*((1+$C$2)^G$14)</f>
        <v>1075518.6000000001</v>
      </c>
      <c r="H44" s="181">
        <f t="shared" si="17"/>
        <v>1097028.9720000001</v>
      </c>
      <c r="I44" s="181">
        <f t="shared" si="17"/>
        <v>1118969.5514399998</v>
      </c>
      <c r="J44" s="181">
        <f t="shared" si="17"/>
        <v>1141348.9424687999</v>
      </c>
      <c r="K44" s="181">
        <f t="shared" si="17"/>
        <v>1164175.921318176</v>
      </c>
      <c r="L44" s="181">
        <f t="shared" si="17"/>
        <v>1187459.4397445396</v>
      </c>
      <c r="M44" s="181">
        <f t="shared" si="17"/>
        <v>1211208.6285394302</v>
      </c>
      <c r="N44" s="181">
        <f t="shared" si="17"/>
        <v>1235432.8011102187</v>
      </c>
      <c r="O44" s="181">
        <f t="shared" si="17"/>
        <v>1260141.4571324233</v>
      </c>
      <c r="P44" s="181">
        <f t="shared" si="17"/>
        <v>1285344.2862750718</v>
      </c>
      <c r="Q44" s="181">
        <f t="shared" si="17"/>
        <v>1311051.172000573</v>
      </c>
      <c r="R44" s="181">
        <f t="shared" si="17"/>
        <v>1337272.1954405846</v>
      </c>
      <c r="S44" s="181">
        <f t="shared" si="17"/>
        <v>1364017.6393493961</v>
      </c>
      <c r="T44" s="181">
        <f t="shared" si="17"/>
        <v>1391297.9921363844</v>
      </c>
      <c r="U44" s="181">
        <f t="shared" si="17"/>
        <v>1419123.9519791116</v>
      </c>
      <c r="V44" s="181">
        <f t="shared" si="17"/>
        <v>1447506.4310186941</v>
      </c>
      <c r="W44" s="181">
        <f t="shared" si="17"/>
        <v>1476456.5596390681</v>
      </c>
      <c r="X44" s="181">
        <f t="shared" si="17"/>
        <v>1505985.6908318494</v>
      </c>
      <c r="Y44" s="181">
        <f t="shared" si="17"/>
        <v>1536105.4046484863</v>
      </c>
      <c r="Z44" s="181">
        <f t="shared" si="17"/>
        <v>1566827.512741456</v>
      </c>
      <c r="AA44" s="181">
        <f t="shared" si="17"/>
        <v>1598164.062996285</v>
      </c>
      <c r="AB44" s="181">
        <f t="shared" si="17"/>
        <v>1630127.3442562108</v>
      </c>
      <c r="AC44" s="181">
        <f t="shared" si="17"/>
        <v>1662729.8911413348</v>
      </c>
      <c r="AD44" s="181">
        <f t="shared" si="17"/>
        <v>1695984.4889641616</v>
      </c>
    </row>
    <row r="45" spans="2:30" ht="15" x14ac:dyDescent="0.2">
      <c r="B45" s="12" t="s">
        <v>49</v>
      </c>
      <c r="C45" s="114">
        <f ca="1">'Hypothèses des scénarios'!F29</f>
        <v>0</v>
      </c>
      <c r="D45" s="22"/>
      <c r="E45" s="38" t="s">
        <v>2</v>
      </c>
      <c r="F45" s="107">
        <f>SUMPRODUCT(('Hypothèses des scénarios'!$D$43:$D$1010=$B45)*('Hypothèses des scénarios'!$K$43:$K$1010&lt;=F$15)*('Hypothèses des scénarios'!$L$43:$L$1010&gt;=F$15),('Hypothèses des scénarios'!$F$43:$F$1010))</f>
        <v>0</v>
      </c>
      <c r="G45" s="107">
        <f>SUMPRODUCT(('Hypothèses des scénarios'!$D$43:$D$1010=$B45)*('Hypothèses des scénarios'!$K$43:$K$1010&lt;=G$15)*('Hypothèses des scénarios'!$L$43:$L$1010&gt;=G$15),('Hypothèses des scénarios'!$F$43:$F$1010))</f>
        <v>0</v>
      </c>
      <c r="H45" s="107">
        <f>SUMPRODUCT(('Hypothèses des scénarios'!$D$43:$D$1010=$B45)*('Hypothèses des scénarios'!$K$43:$K$1010&lt;=H$15)*('Hypothèses des scénarios'!$L$43:$L$1010&gt;=H$15),('Hypothèses des scénarios'!$F$43:$F$1010))</f>
        <v>0</v>
      </c>
      <c r="I45" s="107">
        <f>SUMPRODUCT(('Hypothèses des scénarios'!$D$43:$D$1010=$B45)*('Hypothèses des scénarios'!$K$43:$K$1010&lt;=I$15)*('Hypothèses des scénarios'!$L$43:$L$1010&gt;=I$15),('Hypothèses des scénarios'!$F$43:$F$1010))</f>
        <v>0</v>
      </c>
      <c r="J45" s="107">
        <f>SUMPRODUCT(('Hypothèses des scénarios'!$D$43:$D$1010=$B45)*('Hypothèses des scénarios'!$K$43:$K$1010&lt;=J$15)*('Hypothèses des scénarios'!$L$43:$L$1010&gt;=J$15),('Hypothèses des scénarios'!$F$43:$F$1010))</f>
        <v>0</v>
      </c>
      <c r="K45" s="107">
        <f>SUMPRODUCT(('Hypothèses des scénarios'!$D$43:$D$1010=$B45)*('Hypothèses des scénarios'!$K$43:$K$1010&lt;=K$15)*('Hypothèses des scénarios'!$L$43:$L$1010&gt;=K$15),('Hypothèses des scénarios'!$F$43:$F$1010))</f>
        <v>0</v>
      </c>
      <c r="L45" s="107">
        <f>SUMPRODUCT(('Hypothèses des scénarios'!$D$43:$D$1010=$B45)*('Hypothèses des scénarios'!$K$43:$K$1010&lt;=L$15)*('Hypothèses des scénarios'!$L$43:$L$1010&gt;=L$15),('Hypothèses des scénarios'!$F$43:$F$1010))</f>
        <v>0</v>
      </c>
      <c r="M45" s="107">
        <f>SUMPRODUCT(('Hypothèses des scénarios'!$D$43:$D$1010=$B45)*('Hypothèses des scénarios'!$K$43:$K$1010&lt;=M$15)*('Hypothèses des scénarios'!$L$43:$L$1010&gt;=M$15),('Hypothèses des scénarios'!$F$43:$F$1010))</f>
        <v>0</v>
      </c>
      <c r="N45" s="107">
        <f>SUMPRODUCT(('Hypothèses des scénarios'!$D$43:$D$1010=$B45)*('Hypothèses des scénarios'!$K$43:$K$1010&lt;=N$15)*('Hypothèses des scénarios'!$L$43:$L$1010&gt;=N$15),('Hypothèses des scénarios'!$F$43:$F$1010))</f>
        <v>0</v>
      </c>
      <c r="O45" s="107">
        <f>SUMPRODUCT(('Hypothèses des scénarios'!$D$43:$D$1010=$B45)*('Hypothèses des scénarios'!$K$43:$K$1010&lt;=O$15)*('Hypothèses des scénarios'!$L$43:$L$1010&gt;=O$15),('Hypothèses des scénarios'!$F$43:$F$1010))</f>
        <v>0</v>
      </c>
      <c r="P45" s="107">
        <f>SUMPRODUCT(('Hypothèses des scénarios'!$D$43:$D$1010=$B45)*('Hypothèses des scénarios'!$K$43:$K$1010&lt;=P$15)*('Hypothèses des scénarios'!$L$43:$L$1010&gt;=P$15),('Hypothèses des scénarios'!$F$43:$F$1010))</f>
        <v>0</v>
      </c>
      <c r="Q45" s="107">
        <f>SUMPRODUCT(('Hypothèses des scénarios'!$D$43:$D$1010=$B45)*('Hypothèses des scénarios'!$K$43:$K$1010&lt;=Q$15)*('Hypothèses des scénarios'!$L$43:$L$1010&gt;=Q$15),('Hypothèses des scénarios'!$F$43:$F$1010))</f>
        <v>0</v>
      </c>
      <c r="R45" s="107">
        <f>SUMPRODUCT(('Hypothèses des scénarios'!$D$43:$D$1010=$B45)*('Hypothèses des scénarios'!$K$43:$K$1010&lt;=R$15)*('Hypothèses des scénarios'!$L$43:$L$1010&gt;=R$15),('Hypothèses des scénarios'!$F$43:$F$1010))</f>
        <v>0</v>
      </c>
      <c r="S45" s="107">
        <f>SUMPRODUCT(('Hypothèses des scénarios'!$D$43:$D$1010=$B45)*('Hypothèses des scénarios'!$K$43:$K$1010&lt;=S$15)*('Hypothèses des scénarios'!$L$43:$L$1010&gt;=S$15),('Hypothèses des scénarios'!$F$43:$F$1010))</f>
        <v>0</v>
      </c>
      <c r="T45" s="107">
        <f>SUMPRODUCT(('Hypothèses des scénarios'!$D$43:$D$1010=$B45)*('Hypothèses des scénarios'!$K$43:$K$1010&lt;=T$15)*('Hypothèses des scénarios'!$L$43:$L$1010&gt;=T$15),('Hypothèses des scénarios'!$F$43:$F$1010))</f>
        <v>0</v>
      </c>
      <c r="U45" s="107">
        <f>SUMPRODUCT(('Hypothèses des scénarios'!$D$43:$D$1010=$B45)*('Hypothèses des scénarios'!$K$43:$K$1010&lt;=U$15)*('Hypothèses des scénarios'!$L$43:$L$1010&gt;=U$15),('Hypothèses des scénarios'!$F$43:$F$1010))</f>
        <v>0</v>
      </c>
      <c r="V45" s="107">
        <f>SUMPRODUCT(('Hypothèses des scénarios'!$D$43:$D$1010=$B45)*('Hypothèses des scénarios'!$K$43:$K$1010&lt;=V$15)*('Hypothèses des scénarios'!$L$43:$L$1010&gt;=V$15),('Hypothèses des scénarios'!$F$43:$F$1010))</f>
        <v>0</v>
      </c>
      <c r="W45" s="107">
        <f>SUMPRODUCT(('Hypothèses des scénarios'!$D$43:$D$1010=$B45)*('Hypothèses des scénarios'!$K$43:$K$1010&lt;=W$15)*('Hypothèses des scénarios'!$L$43:$L$1010&gt;=W$15),('Hypothèses des scénarios'!$F$43:$F$1010))</f>
        <v>0</v>
      </c>
      <c r="X45" s="107">
        <f>SUMPRODUCT(('Hypothèses des scénarios'!$D$43:$D$1010=$B45)*('Hypothèses des scénarios'!$K$43:$K$1010&lt;=X$15)*('Hypothèses des scénarios'!$L$43:$L$1010&gt;=X$15),('Hypothèses des scénarios'!$F$43:$F$1010))</f>
        <v>0</v>
      </c>
      <c r="Y45" s="107">
        <f>SUMPRODUCT(('Hypothèses des scénarios'!$D$43:$D$1010=$B45)*('Hypothèses des scénarios'!$K$43:$K$1010&lt;=Y$15)*('Hypothèses des scénarios'!$L$43:$L$1010&gt;=Y$15),('Hypothèses des scénarios'!$F$43:$F$1010))</f>
        <v>0</v>
      </c>
      <c r="Z45" s="107">
        <f>SUMPRODUCT(('Hypothèses des scénarios'!$D$43:$D$1010=$B45)*('Hypothèses des scénarios'!$K$43:$K$1010&lt;=Z$15)*('Hypothèses des scénarios'!$L$43:$L$1010&gt;=Z$15),('Hypothèses des scénarios'!$F$43:$F$1010))</f>
        <v>0</v>
      </c>
      <c r="AA45" s="107">
        <f>SUMPRODUCT(('Hypothèses des scénarios'!$D$43:$D$1010=$B45)*('Hypothèses des scénarios'!$K$43:$K$1010&lt;=AA$15)*('Hypothèses des scénarios'!$L$43:$L$1010&gt;=AA$15),('Hypothèses des scénarios'!$F$43:$F$1010))</f>
        <v>0</v>
      </c>
      <c r="AB45" s="107">
        <f>SUMPRODUCT(('Hypothèses des scénarios'!$D$43:$D$1010=$B45)*('Hypothèses des scénarios'!$K$43:$K$1010&lt;=AB$15)*('Hypothèses des scénarios'!$L$43:$L$1010&gt;=AB$15),('Hypothèses des scénarios'!$F$43:$F$1010))</f>
        <v>0</v>
      </c>
      <c r="AC45" s="107">
        <f>SUMPRODUCT(('Hypothèses des scénarios'!$D$43:$D$1010=$B45)*('Hypothèses des scénarios'!$K$43:$K$1010&lt;=AC$15)*('Hypothèses des scénarios'!$L$43:$L$1010&gt;=AC$15),('Hypothèses des scénarios'!$F$43:$F$1010))</f>
        <v>0</v>
      </c>
      <c r="AD45" s="107">
        <f>SUMPRODUCT(('Hypothèses des scénarios'!$D$43:$D$1010=$B45)*('Hypothèses des scénarios'!$K$43:$K$1010&lt;=AD$15)*('Hypothèses des scénarios'!$L$43:$L$1010&gt;=AD$15),('Hypothèses des scénarios'!$F$43:$F$1010))</f>
        <v>0</v>
      </c>
    </row>
    <row r="46" spans="2:30" s="182" customFormat="1" x14ac:dyDescent="0.2">
      <c r="B46" s="13" t="s">
        <v>59</v>
      </c>
      <c r="C46" s="183"/>
      <c r="D46" s="184"/>
      <c r="E46" s="185"/>
      <c r="F46" s="181">
        <f t="shared" ref="F46" si="18">F45*((1+$C$3)^F14)</f>
        <v>0</v>
      </c>
      <c r="G46" s="181">
        <f t="shared" ref="G46:AD46" si="19">G45*((1+$C$3)^G14)</f>
        <v>0</v>
      </c>
      <c r="H46" s="181">
        <f t="shared" si="19"/>
        <v>0</v>
      </c>
      <c r="I46" s="181">
        <f t="shared" si="19"/>
        <v>0</v>
      </c>
      <c r="J46" s="181">
        <f t="shared" si="19"/>
        <v>0</v>
      </c>
      <c r="K46" s="181">
        <f t="shared" si="19"/>
        <v>0</v>
      </c>
      <c r="L46" s="181">
        <f t="shared" si="19"/>
        <v>0</v>
      </c>
      <c r="M46" s="181">
        <f t="shared" si="19"/>
        <v>0</v>
      </c>
      <c r="N46" s="181">
        <f t="shared" si="19"/>
        <v>0</v>
      </c>
      <c r="O46" s="181">
        <f t="shared" si="19"/>
        <v>0</v>
      </c>
      <c r="P46" s="181">
        <f t="shared" si="19"/>
        <v>0</v>
      </c>
      <c r="Q46" s="181">
        <f t="shared" si="19"/>
        <v>0</v>
      </c>
      <c r="R46" s="181">
        <f t="shared" si="19"/>
        <v>0</v>
      </c>
      <c r="S46" s="181">
        <f t="shared" si="19"/>
        <v>0</v>
      </c>
      <c r="T46" s="181">
        <f t="shared" si="19"/>
        <v>0</v>
      </c>
      <c r="U46" s="181">
        <f t="shared" si="19"/>
        <v>0</v>
      </c>
      <c r="V46" s="181">
        <f t="shared" si="19"/>
        <v>0</v>
      </c>
      <c r="W46" s="181">
        <f t="shared" si="19"/>
        <v>0</v>
      </c>
      <c r="X46" s="181">
        <f t="shared" si="19"/>
        <v>0</v>
      </c>
      <c r="Y46" s="181">
        <f t="shared" si="19"/>
        <v>0</v>
      </c>
      <c r="Z46" s="181">
        <f t="shared" si="19"/>
        <v>0</v>
      </c>
      <c r="AA46" s="181">
        <f t="shared" si="19"/>
        <v>0</v>
      </c>
      <c r="AB46" s="181">
        <f t="shared" si="19"/>
        <v>0</v>
      </c>
      <c r="AC46" s="181">
        <f t="shared" si="19"/>
        <v>0</v>
      </c>
      <c r="AD46" s="181">
        <f t="shared" si="19"/>
        <v>0</v>
      </c>
    </row>
    <row r="47" spans="2:30" ht="15" x14ac:dyDescent="0.2">
      <c r="B47" s="12" t="s">
        <v>31</v>
      </c>
      <c r="C47" s="114">
        <f ca="1">'Hypothèses des scénarios'!F30</f>
        <v>0</v>
      </c>
      <c r="D47" s="22"/>
      <c r="E47" s="38"/>
      <c r="F47" s="107">
        <f>SUMPRODUCT(('Hypothèses des scénarios'!$D$43:$D$1010=$B47)*('Hypothèses des scénarios'!$K$43:$K$1010&lt;=F$15)*('Hypothèses des scénarios'!$L$43:$L$1010&gt;=F$15),('Hypothèses des scénarios'!$F$43:$F$1010))</f>
        <v>0</v>
      </c>
      <c r="G47" s="107">
        <f>SUMPRODUCT(('Hypothèses des scénarios'!$D$43:$D$1010=$B47)*('Hypothèses des scénarios'!$K$43:$K$1010&lt;=G$15)*('Hypothèses des scénarios'!$L$43:$L$1010&gt;=G$15),('Hypothèses des scénarios'!$F$43:$F$1010))</f>
        <v>0</v>
      </c>
      <c r="H47" s="107">
        <f>SUMPRODUCT(('Hypothèses des scénarios'!$D$43:$D$1010=$B47)*('Hypothèses des scénarios'!$K$43:$K$1010&lt;=H$15)*('Hypothèses des scénarios'!$L$43:$L$1010&gt;=H$15),('Hypothèses des scénarios'!$F$43:$F$1010))</f>
        <v>0</v>
      </c>
      <c r="I47" s="107">
        <f>SUMPRODUCT(('Hypothèses des scénarios'!$D$43:$D$1010=$B47)*('Hypothèses des scénarios'!$K$43:$K$1010&lt;=I$15)*('Hypothèses des scénarios'!$L$43:$L$1010&gt;=I$15),('Hypothèses des scénarios'!$F$43:$F$1010))</f>
        <v>0</v>
      </c>
      <c r="J47" s="107">
        <f>SUMPRODUCT(('Hypothèses des scénarios'!$D$43:$D$1010=$B47)*('Hypothèses des scénarios'!$K$43:$K$1010&lt;=J$15)*('Hypothèses des scénarios'!$L$43:$L$1010&gt;=J$15),('Hypothèses des scénarios'!$F$43:$F$1010))</f>
        <v>0</v>
      </c>
      <c r="K47" s="107">
        <f>SUMPRODUCT(('Hypothèses des scénarios'!$D$43:$D$1010=$B47)*('Hypothèses des scénarios'!$K$43:$K$1010&lt;=K$15)*('Hypothèses des scénarios'!$L$43:$L$1010&gt;=K$15),('Hypothèses des scénarios'!$F$43:$F$1010))</f>
        <v>0</v>
      </c>
      <c r="L47" s="107">
        <f>SUMPRODUCT(('Hypothèses des scénarios'!$D$43:$D$1010=$B47)*('Hypothèses des scénarios'!$K$43:$K$1010&lt;=L$15)*('Hypothèses des scénarios'!$L$43:$L$1010&gt;=L$15),('Hypothèses des scénarios'!$F$43:$F$1010))</f>
        <v>0</v>
      </c>
      <c r="M47" s="107">
        <f>SUMPRODUCT(('Hypothèses des scénarios'!$D$43:$D$1010=$B47)*('Hypothèses des scénarios'!$K$43:$K$1010&lt;=M$15)*('Hypothèses des scénarios'!$L$43:$L$1010&gt;=M$15),('Hypothèses des scénarios'!$F$43:$F$1010))</f>
        <v>0</v>
      </c>
      <c r="N47" s="107">
        <f>SUMPRODUCT(('Hypothèses des scénarios'!$D$43:$D$1010=$B47)*('Hypothèses des scénarios'!$K$43:$K$1010&lt;=N$15)*('Hypothèses des scénarios'!$L$43:$L$1010&gt;=N$15),('Hypothèses des scénarios'!$F$43:$F$1010))</f>
        <v>0</v>
      </c>
      <c r="O47" s="107">
        <f>SUMPRODUCT(('Hypothèses des scénarios'!$D$43:$D$1010=$B47)*('Hypothèses des scénarios'!$K$43:$K$1010&lt;=O$15)*('Hypothèses des scénarios'!$L$43:$L$1010&gt;=O$15),('Hypothèses des scénarios'!$F$43:$F$1010))</f>
        <v>0</v>
      </c>
      <c r="P47" s="107">
        <f>SUMPRODUCT(('Hypothèses des scénarios'!$D$43:$D$1010=$B47)*('Hypothèses des scénarios'!$K$43:$K$1010&lt;=P$15)*('Hypothèses des scénarios'!$L$43:$L$1010&gt;=P$15),('Hypothèses des scénarios'!$F$43:$F$1010))</f>
        <v>0</v>
      </c>
      <c r="Q47" s="107">
        <f>SUMPRODUCT(('Hypothèses des scénarios'!$D$43:$D$1010=$B47)*('Hypothèses des scénarios'!$K$43:$K$1010&lt;=Q$15)*('Hypothèses des scénarios'!$L$43:$L$1010&gt;=Q$15),('Hypothèses des scénarios'!$F$43:$F$1010))</f>
        <v>0</v>
      </c>
      <c r="R47" s="107">
        <f>SUMPRODUCT(('Hypothèses des scénarios'!$D$43:$D$1010=$B47)*('Hypothèses des scénarios'!$K$43:$K$1010&lt;=R$15)*('Hypothèses des scénarios'!$L$43:$L$1010&gt;=R$15),('Hypothèses des scénarios'!$F$43:$F$1010))</f>
        <v>0</v>
      </c>
      <c r="S47" s="107">
        <f>SUMPRODUCT(('Hypothèses des scénarios'!$D$43:$D$1010=$B47)*('Hypothèses des scénarios'!$K$43:$K$1010&lt;=S$15)*('Hypothèses des scénarios'!$L$43:$L$1010&gt;=S$15),('Hypothèses des scénarios'!$F$43:$F$1010))</f>
        <v>0</v>
      </c>
      <c r="T47" s="107">
        <f>SUMPRODUCT(('Hypothèses des scénarios'!$D$43:$D$1010=$B47)*('Hypothèses des scénarios'!$K$43:$K$1010&lt;=T$15)*('Hypothèses des scénarios'!$L$43:$L$1010&gt;=T$15),('Hypothèses des scénarios'!$F$43:$F$1010))</f>
        <v>0</v>
      </c>
      <c r="U47" s="107">
        <f>SUMPRODUCT(('Hypothèses des scénarios'!$D$43:$D$1010=$B47)*('Hypothèses des scénarios'!$K$43:$K$1010&lt;=U$15)*('Hypothèses des scénarios'!$L$43:$L$1010&gt;=U$15),('Hypothèses des scénarios'!$F$43:$F$1010))</f>
        <v>0</v>
      </c>
      <c r="V47" s="107">
        <f>SUMPRODUCT(('Hypothèses des scénarios'!$D$43:$D$1010=$B47)*('Hypothèses des scénarios'!$K$43:$K$1010&lt;=V$15)*('Hypothèses des scénarios'!$L$43:$L$1010&gt;=V$15),('Hypothèses des scénarios'!$F$43:$F$1010))</f>
        <v>0</v>
      </c>
      <c r="W47" s="107">
        <f>SUMPRODUCT(('Hypothèses des scénarios'!$D$43:$D$1010=$B47)*('Hypothèses des scénarios'!$K$43:$K$1010&lt;=W$15)*('Hypothèses des scénarios'!$L$43:$L$1010&gt;=W$15),('Hypothèses des scénarios'!$F$43:$F$1010))</f>
        <v>0</v>
      </c>
      <c r="X47" s="107">
        <f>SUMPRODUCT(('Hypothèses des scénarios'!$D$43:$D$1010=$B47)*('Hypothèses des scénarios'!$K$43:$K$1010&lt;=X$15)*('Hypothèses des scénarios'!$L$43:$L$1010&gt;=X$15),('Hypothèses des scénarios'!$F$43:$F$1010))</f>
        <v>0</v>
      </c>
      <c r="Y47" s="107">
        <f>SUMPRODUCT(('Hypothèses des scénarios'!$D$43:$D$1010=$B47)*('Hypothèses des scénarios'!$K$43:$K$1010&lt;=Y$15)*('Hypothèses des scénarios'!$L$43:$L$1010&gt;=Y$15),('Hypothèses des scénarios'!$F$43:$F$1010))</f>
        <v>0</v>
      </c>
      <c r="Z47" s="107">
        <f>SUMPRODUCT(('Hypothèses des scénarios'!$D$43:$D$1010=$B47)*('Hypothèses des scénarios'!$K$43:$K$1010&lt;=Z$15)*('Hypothèses des scénarios'!$L$43:$L$1010&gt;=Z$15),('Hypothèses des scénarios'!$F$43:$F$1010))</f>
        <v>0</v>
      </c>
      <c r="AA47" s="107">
        <f>SUMPRODUCT(('Hypothèses des scénarios'!$D$43:$D$1010=$B47)*('Hypothèses des scénarios'!$K$43:$K$1010&lt;=AA$15)*('Hypothèses des scénarios'!$L$43:$L$1010&gt;=AA$15),('Hypothèses des scénarios'!$F$43:$F$1010))</f>
        <v>0</v>
      </c>
      <c r="AB47" s="107">
        <f>SUMPRODUCT(('Hypothèses des scénarios'!$D$43:$D$1010=$B47)*('Hypothèses des scénarios'!$K$43:$K$1010&lt;=AB$15)*('Hypothèses des scénarios'!$L$43:$L$1010&gt;=AB$15),('Hypothèses des scénarios'!$F$43:$F$1010))</f>
        <v>0</v>
      </c>
      <c r="AC47" s="107">
        <f>SUMPRODUCT(('Hypothèses des scénarios'!$D$43:$D$1010=$B47)*('Hypothèses des scénarios'!$K$43:$K$1010&lt;=AC$15)*('Hypothèses des scénarios'!$L$43:$L$1010&gt;=AC$15),('Hypothèses des scénarios'!$F$43:$F$1010))</f>
        <v>0</v>
      </c>
      <c r="AD47" s="107">
        <f>SUMPRODUCT(('Hypothèses des scénarios'!$D$43:$D$1010=$B47)*('Hypothèses des scénarios'!$K$43:$K$1010&lt;=AD$15)*('Hypothèses des scénarios'!$L$43:$L$1010&gt;=AD$15),('Hypothèses des scénarios'!$F$43:$F$1010))</f>
        <v>0</v>
      </c>
    </row>
    <row r="48" spans="2:30" s="182" customFormat="1" x14ac:dyDescent="0.2">
      <c r="B48" s="13" t="s">
        <v>59</v>
      </c>
      <c r="C48" s="183"/>
      <c r="D48" s="184"/>
      <c r="E48" s="185"/>
      <c r="F48" s="181">
        <f t="shared" ref="F48" si="20">F47*((1+$C$3)^F16)</f>
        <v>0</v>
      </c>
      <c r="G48" s="181">
        <f t="shared" ref="G48:AD48" si="21">G47*((1+$C$3)^G16)</f>
        <v>0</v>
      </c>
      <c r="H48" s="181">
        <f t="shared" si="21"/>
        <v>0</v>
      </c>
      <c r="I48" s="181">
        <f t="shared" si="21"/>
        <v>0</v>
      </c>
      <c r="J48" s="181">
        <f t="shared" si="21"/>
        <v>0</v>
      </c>
      <c r="K48" s="181">
        <f t="shared" si="21"/>
        <v>0</v>
      </c>
      <c r="L48" s="181">
        <f t="shared" si="21"/>
        <v>0</v>
      </c>
      <c r="M48" s="181">
        <f t="shared" si="21"/>
        <v>0</v>
      </c>
      <c r="N48" s="181">
        <f t="shared" si="21"/>
        <v>0</v>
      </c>
      <c r="O48" s="181">
        <f t="shared" si="21"/>
        <v>0</v>
      </c>
      <c r="P48" s="181">
        <f t="shared" si="21"/>
        <v>0</v>
      </c>
      <c r="Q48" s="181">
        <f t="shared" si="21"/>
        <v>0</v>
      </c>
      <c r="R48" s="181">
        <f t="shared" si="21"/>
        <v>0</v>
      </c>
      <c r="S48" s="181">
        <f t="shared" si="21"/>
        <v>0</v>
      </c>
      <c r="T48" s="181">
        <f t="shared" si="21"/>
        <v>0</v>
      </c>
      <c r="U48" s="181">
        <f t="shared" si="21"/>
        <v>0</v>
      </c>
      <c r="V48" s="181">
        <f t="shared" si="21"/>
        <v>0</v>
      </c>
      <c r="W48" s="181">
        <f t="shared" si="21"/>
        <v>0</v>
      </c>
      <c r="X48" s="181">
        <f t="shared" si="21"/>
        <v>0</v>
      </c>
      <c r="Y48" s="181">
        <f t="shared" si="21"/>
        <v>0</v>
      </c>
      <c r="Z48" s="181">
        <f t="shared" si="21"/>
        <v>0</v>
      </c>
      <c r="AA48" s="181">
        <f t="shared" si="21"/>
        <v>0</v>
      </c>
      <c r="AB48" s="181">
        <f t="shared" si="21"/>
        <v>0</v>
      </c>
      <c r="AC48" s="181">
        <f t="shared" si="21"/>
        <v>0</v>
      </c>
      <c r="AD48" s="181">
        <f t="shared" si="21"/>
        <v>0</v>
      </c>
    </row>
    <row r="49" spans="1:30" ht="15" x14ac:dyDescent="0.2">
      <c r="B49" s="12" t="s">
        <v>41</v>
      </c>
      <c r="C49" s="114">
        <f ca="1">'Hypothèses des scénarios'!F31</f>
        <v>100000</v>
      </c>
      <c r="D49" s="22"/>
      <c r="E49" s="38"/>
      <c r="F49" s="107">
        <f>SUMPRODUCT(('Hypothèses des scénarios'!$D$43:$D$1010=$B49)*('Hypothèses des scénarios'!$K$43:$K$1010&lt;=F$15)*('Hypothèses des scénarios'!$L$43:$L$1010&gt;=F$15),('Hypothèses des scénarios'!$F$43:$F$1010))</f>
        <v>0</v>
      </c>
      <c r="G49" s="107">
        <f>SUMPRODUCT(('Hypothèses des scénarios'!$D$43:$D$1010=$B49)*('Hypothèses des scénarios'!$K$43:$K$1010&lt;=G$15)*('Hypothèses des scénarios'!$L$43:$L$1010&gt;=G$15),('Hypothèses des scénarios'!$F$43:$F$1010))</f>
        <v>100000</v>
      </c>
      <c r="H49" s="107">
        <f>SUMPRODUCT(('Hypothèses des scénarios'!$D$43:$D$1010=$B49)*('Hypothèses des scénarios'!$K$43:$K$1010&lt;=H$15)*('Hypothèses des scénarios'!$L$43:$L$1010&gt;=H$15),('Hypothèses des scénarios'!$F$43:$F$1010))</f>
        <v>100000</v>
      </c>
      <c r="I49" s="107">
        <f>SUMPRODUCT(('Hypothèses des scénarios'!$D$43:$D$1010=$B49)*('Hypothèses des scénarios'!$K$43:$K$1010&lt;=I$15)*('Hypothèses des scénarios'!$L$43:$L$1010&gt;=I$15),('Hypothèses des scénarios'!$F$43:$F$1010))</f>
        <v>100000</v>
      </c>
      <c r="J49" s="107">
        <f>SUMPRODUCT(('Hypothèses des scénarios'!$D$43:$D$1010=$B49)*('Hypothèses des scénarios'!$K$43:$K$1010&lt;=J$15)*('Hypothèses des scénarios'!$L$43:$L$1010&gt;=J$15),('Hypothèses des scénarios'!$F$43:$F$1010))</f>
        <v>100000</v>
      </c>
      <c r="K49" s="107">
        <f>SUMPRODUCT(('Hypothèses des scénarios'!$D$43:$D$1010=$B49)*('Hypothèses des scénarios'!$K$43:$K$1010&lt;=K$15)*('Hypothèses des scénarios'!$L$43:$L$1010&gt;=K$15),('Hypothèses des scénarios'!$F$43:$F$1010))</f>
        <v>100000</v>
      </c>
      <c r="L49" s="107">
        <f>SUMPRODUCT(('Hypothèses des scénarios'!$D$43:$D$1010=$B49)*('Hypothèses des scénarios'!$K$43:$K$1010&lt;=L$15)*('Hypothèses des scénarios'!$L$43:$L$1010&gt;=L$15),('Hypothèses des scénarios'!$F$43:$F$1010))</f>
        <v>100000</v>
      </c>
      <c r="M49" s="107">
        <f>SUMPRODUCT(('Hypothèses des scénarios'!$D$43:$D$1010=$B49)*('Hypothèses des scénarios'!$K$43:$K$1010&lt;=M$15)*('Hypothèses des scénarios'!$L$43:$L$1010&gt;=M$15),('Hypothèses des scénarios'!$F$43:$F$1010))</f>
        <v>100000</v>
      </c>
      <c r="N49" s="107">
        <f>SUMPRODUCT(('Hypothèses des scénarios'!$D$43:$D$1010=$B49)*('Hypothèses des scénarios'!$K$43:$K$1010&lt;=N$15)*('Hypothèses des scénarios'!$L$43:$L$1010&gt;=N$15),('Hypothèses des scénarios'!$F$43:$F$1010))</f>
        <v>100000</v>
      </c>
      <c r="O49" s="107">
        <f>SUMPRODUCT(('Hypothèses des scénarios'!$D$43:$D$1010=$B49)*('Hypothèses des scénarios'!$K$43:$K$1010&lt;=O$15)*('Hypothèses des scénarios'!$L$43:$L$1010&gt;=O$15),('Hypothèses des scénarios'!$F$43:$F$1010))</f>
        <v>100000</v>
      </c>
      <c r="P49" s="107">
        <f>SUMPRODUCT(('Hypothèses des scénarios'!$D$43:$D$1010=$B49)*('Hypothèses des scénarios'!$K$43:$K$1010&lt;=P$15)*('Hypothèses des scénarios'!$L$43:$L$1010&gt;=P$15),('Hypothèses des scénarios'!$F$43:$F$1010))</f>
        <v>100000</v>
      </c>
      <c r="Q49" s="107">
        <f>SUMPRODUCT(('Hypothèses des scénarios'!$D$43:$D$1010=$B49)*('Hypothèses des scénarios'!$K$43:$K$1010&lt;=Q$15)*('Hypothèses des scénarios'!$L$43:$L$1010&gt;=Q$15),('Hypothèses des scénarios'!$F$43:$F$1010))</f>
        <v>100000</v>
      </c>
      <c r="R49" s="107">
        <f>SUMPRODUCT(('Hypothèses des scénarios'!$D$43:$D$1010=$B49)*('Hypothèses des scénarios'!$K$43:$K$1010&lt;=R$15)*('Hypothèses des scénarios'!$L$43:$L$1010&gt;=R$15),('Hypothèses des scénarios'!$F$43:$F$1010))</f>
        <v>100000</v>
      </c>
      <c r="S49" s="107">
        <f>SUMPRODUCT(('Hypothèses des scénarios'!$D$43:$D$1010=$B49)*('Hypothèses des scénarios'!$K$43:$K$1010&lt;=S$15)*('Hypothèses des scénarios'!$L$43:$L$1010&gt;=S$15),('Hypothèses des scénarios'!$F$43:$F$1010))</f>
        <v>100000</v>
      </c>
      <c r="T49" s="107">
        <f>SUMPRODUCT(('Hypothèses des scénarios'!$D$43:$D$1010=$B49)*('Hypothèses des scénarios'!$K$43:$K$1010&lt;=T$15)*('Hypothèses des scénarios'!$L$43:$L$1010&gt;=T$15),('Hypothèses des scénarios'!$F$43:$F$1010))</f>
        <v>100000</v>
      </c>
      <c r="U49" s="107">
        <f>SUMPRODUCT(('Hypothèses des scénarios'!$D$43:$D$1010=$B49)*('Hypothèses des scénarios'!$K$43:$K$1010&lt;=U$15)*('Hypothèses des scénarios'!$L$43:$L$1010&gt;=U$15),('Hypothèses des scénarios'!$F$43:$F$1010))</f>
        <v>100000</v>
      </c>
      <c r="V49" s="107">
        <f>SUMPRODUCT(('Hypothèses des scénarios'!$D$43:$D$1010=$B49)*('Hypothèses des scénarios'!$K$43:$K$1010&lt;=V$15)*('Hypothèses des scénarios'!$L$43:$L$1010&gt;=V$15),('Hypothèses des scénarios'!$F$43:$F$1010))</f>
        <v>100000</v>
      </c>
      <c r="W49" s="107">
        <f>SUMPRODUCT(('Hypothèses des scénarios'!$D$43:$D$1010=$B49)*('Hypothèses des scénarios'!$K$43:$K$1010&lt;=W$15)*('Hypothèses des scénarios'!$L$43:$L$1010&gt;=W$15),('Hypothèses des scénarios'!$F$43:$F$1010))</f>
        <v>100000</v>
      </c>
      <c r="X49" s="107">
        <f>SUMPRODUCT(('Hypothèses des scénarios'!$D$43:$D$1010=$B49)*('Hypothèses des scénarios'!$K$43:$K$1010&lt;=X$15)*('Hypothèses des scénarios'!$L$43:$L$1010&gt;=X$15),('Hypothèses des scénarios'!$F$43:$F$1010))</f>
        <v>100000</v>
      </c>
      <c r="Y49" s="107">
        <f>SUMPRODUCT(('Hypothèses des scénarios'!$D$43:$D$1010=$B49)*('Hypothèses des scénarios'!$K$43:$K$1010&lt;=Y$15)*('Hypothèses des scénarios'!$L$43:$L$1010&gt;=Y$15),('Hypothèses des scénarios'!$F$43:$F$1010))</f>
        <v>100000</v>
      </c>
      <c r="Z49" s="107">
        <f>SUMPRODUCT(('Hypothèses des scénarios'!$D$43:$D$1010=$B49)*('Hypothèses des scénarios'!$K$43:$K$1010&lt;=Z$15)*('Hypothèses des scénarios'!$L$43:$L$1010&gt;=Z$15),('Hypothèses des scénarios'!$F$43:$F$1010))</f>
        <v>100000</v>
      </c>
      <c r="AA49" s="107">
        <f>SUMPRODUCT(('Hypothèses des scénarios'!$D$43:$D$1010=$B49)*('Hypothèses des scénarios'!$K$43:$K$1010&lt;=AA$15)*('Hypothèses des scénarios'!$L$43:$L$1010&gt;=AA$15),('Hypothèses des scénarios'!$F$43:$F$1010))</f>
        <v>100000</v>
      </c>
      <c r="AB49" s="107">
        <f>SUMPRODUCT(('Hypothèses des scénarios'!$D$43:$D$1010=$B49)*('Hypothèses des scénarios'!$K$43:$K$1010&lt;=AB$15)*('Hypothèses des scénarios'!$L$43:$L$1010&gt;=AB$15),('Hypothèses des scénarios'!$F$43:$F$1010))</f>
        <v>100000</v>
      </c>
      <c r="AC49" s="107">
        <f>SUMPRODUCT(('Hypothèses des scénarios'!$D$43:$D$1010=$B49)*('Hypothèses des scénarios'!$K$43:$K$1010&lt;=AC$15)*('Hypothèses des scénarios'!$L$43:$L$1010&gt;=AC$15),('Hypothèses des scénarios'!$F$43:$F$1010))</f>
        <v>100000</v>
      </c>
      <c r="AD49" s="107">
        <f>SUMPRODUCT(('Hypothèses des scénarios'!$D$43:$D$1010=$B49)*('Hypothèses des scénarios'!$K$43:$K$1010&lt;=AD$15)*('Hypothèses des scénarios'!$L$43:$L$1010&gt;=AD$15),('Hypothèses des scénarios'!$F$43:$F$1010))</f>
        <v>100000</v>
      </c>
    </row>
    <row r="50" spans="1:30" s="182" customFormat="1" x14ac:dyDescent="0.2">
      <c r="B50" s="13" t="s">
        <v>59</v>
      </c>
      <c r="C50" s="183"/>
      <c r="D50" s="184"/>
      <c r="E50" s="185"/>
      <c r="F50" s="240">
        <f>F49*((1+$C$1)^F18)</f>
        <v>0</v>
      </c>
      <c r="G50" s="240">
        <f t="shared" ref="G50:AD50" si="22">G49*((1+$C$1)^G18)</f>
        <v>100000</v>
      </c>
      <c r="H50" s="240">
        <f t="shared" si="22"/>
        <v>100000</v>
      </c>
      <c r="I50" s="240">
        <f t="shared" si="22"/>
        <v>100000</v>
      </c>
      <c r="J50" s="240">
        <f t="shared" si="22"/>
        <v>100000</v>
      </c>
      <c r="K50" s="240">
        <f t="shared" si="22"/>
        <v>100000</v>
      </c>
      <c r="L50" s="240">
        <f t="shared" si="22"/>
        <v>100000</v>
      </c>
      <c r="M50" s="240">
        <f t="shared" si="22"/>
        <v>100000</v>
      </c>
      <c r="N50" s="240">
        <f t="shared" si="22"/>
        <v>100000</v>
      </c>
      <c r="O50" s="240">
        <f t="shared" si="22"/>
        <v>100000</v>
      </c>
      <c r="P50" s="240">
        <f t="shared" si="22"/>
        <v>100000</v>
      </c>
      <c r="Q50" s="240">
        <f t="shared" si="22"/>
        <v>100000</v>
      </c>
      <c r="R50" s="240">
        <f t="shared" si="22"/>
        <v>100000</v>
      </c>
      <c r="S50" s="240">
        <f t="shared" si="22"/>
        <v>100000</v>
      </c>
      <c r="T50" s="240">
        <f t="shared" si="22"/>
        <v>100000</v>
      </c>
      <c r="U50" s="240">
        <f t="shared" si="22"/>
        <v>100000</v>
      </c>
      <c r="V50" s="240">
        <f t="shared" si="22"/>
        <v>100000</v>
      </c>
      <c r="W50" s="240">
        <f t="shared" si="22"/>
        <v>100000</v>
      </c>
      <c r="X50" s="240">
        <f t="shared" si="22"/>
        <v>100000</v>
      </c>
      <c r="Y50" s="240">
        <f t="shared" si="22"/>
        <v>100000</v>
      </c>
      <c r="Z50" s="240">
        <f t="shared" si="22"/>
        <v>100000</v>
      </c>
      <c r="AA50" s="240">
        <f t="shared" si="22"/>
        <v>100000</v>
      </c>
      <c r="AB50" s="240">
        <f t="shared" si="22"/>
        <v>100000</v>
      </c>
      <c r="AC50" s="240">
        <f t="shared" si="22"/>
        <v>100000</v>
      </c>
      <c r="AD50" s="240">
        <f t="shared" si="22"/>
        <v>100000</v>
      </c>
    </row>
    <row r="51" spans="1:30" s="40" customFormat="1" x14ac:dyDescent="0.2">
      <c r="B51" s="15"/>
      <c r="C51" s="116"/>
      <c r="D51" s="39"/>
      <c r="F51" s="41"/>
      <c r="G51" s="41"/>
      <c r="H51" s="41"/>
      <c r="I51" s="41"/>
      <c r="J51" s="41"/>
      <c r="K51" s="41"/>
      <c r="L51" s="41"/>
      <c r="M51" s="41"/>
      <c r="N51" s="41"/>
      <c r="O51" s="41"/>
      <c r="P51" s="41"/>
      <c r="Q51" s="41"/>
      <c r="R51" s="41"/>
      <c r="S51" s="41"/>
      <c r="T51" s="41"/>
      <c r="U51" s="41"/>
      <c r="V51" s="41"/>
      <c r="W51" s="41"/>
      <c r="X51" s="41"/>
      <c r="Y51" s="41"/>
      <c r="Z51" s="41"/>
      <c r="AA51" s="41"/>
      <c r="AB51" s="41"/>
      <c r="AC51" s="41"/>
      <c r="AD51" s="41"/>
    </row>
    <row r="52" spans="1:30" s="42" customFormat="1" x14ac:dyDescent="0.2">
      <c r="B52" s="16" t="s">
        <v>62</v>
      </c>
      <c r="C52" s="115"/>
      <c r="F52" s="43">
        <f>F39+F41+F43+F45+F47+F49</f>
        <v>0</v>
      </c>
      <c r="G52" s="43">
        <f t="shared" ref="G52:AD52" si="23">G39+G41+G43+G45+G47+G49</f>
        <v>1900695</v>
      </c>
      <c r="H52" s="43">
        <f t="shared" si="23"/>
        <v>1900695</v>
      </c>
      <c r="I52" s="43">
        <f t="shared" si="23"/>
        <v>1900695</v>
      </c>
      <c r="J52" s="43">
        <f t="shared" si="23"/>
        <v>1900695</v>
      </c>
      <c r="K52" s="43">
        <f t="shared" si="23"/>
        <v>1900695</v>
      </c>
      <c r="L52" s="43">
        <f t="shared" si="23"/>
        <v>1900695</v>
      </c>
      <c r="M52" s="43">
        <f t="shared" si="23"/>
        <v>1900695</v>
      </c>
      <c r="N52" s="43">
        <f t="shared" si="23"/>
        <v>1900695</v>
      </c>
      <c r="O52" s="43">
        <f t="shared" si="23"/>
        <v>1900695</v>
      </c>
      <c r="P52" s="43">
        <f t="shared" si="23"/>
        <v>1900695</v>
      </c>
      <c r="Q52" s="43">
        <f t="shared" si="23"/>
        <v>1900695</v>
      </c>
      <c r="R52" s="43">
        <f t="shared" si="23"/>
        <v>1900695</v>
      </c>
      <c r="S52" s="43">
        <f t="shared" si="23"/>
        <v>1900695</v>
      </c>
      <c r="T52" s="43">
        <f t="shared" si="23"/>
        <v>1900695</v>
      </c>
      <c r="U52" s="43">
        <f t="shared" si="23"/>
        <v>1900695</v>
      </c>
      <c r="V52" s="43">
        <f t="shared" si="23"/>
        <v>1900695</v>
      </c>
      <c r="W52" s="43">
        <f t="shared" si="23"/>
        <v>1900695</v>
      </c>
      <c r="X52" s="43">
        <f t="shared" si="23"/>
        <v>1900695</v>
      </c>
      <c r="Y52" s="43">
        <f t="shared" si="23"/>
        <v>1900695</v>
      </c>
      <c r="Z52" s="43">
        <f t="shared" si="23"/>
        <v>1900695</v>
      </c>
      <c r="AA52" s="43">
        <f t="shared" si="23"/>
        <v>1900695</v>
      </c>
      <c r="AB52" s="43">
        <f t="shared" si="23"/>
        <v>1900695</v>
      </c>
      <c r="AC52" s="43">
        <f t="shared" si="23"/>
        <v>1900695</v>
      </c>
      <c r="AD52" s="43">
        <f t="shared" si="23"/>
        <v>1900695</v>
      </c>
    </row>
    <row r="53" spans="1:30" s="44" customFormat="1" x14ac:dyDescent="0.2">
      <c r="B53" s="17" t="s">
        <v>4</v>
      </c>
      <c r="C53" s="115"/>
      <c r="F53" s="43">
        <f>F40+F42+F44+F46+F48+F50</f>
        <v>0</v>
      </c>
      <c r="G53" s="43">
        <f t="shared" ref="G53:AD53" si="24">G40+G42+G44+G46+G48+G50</f>
        <v>1932977.5750000002</v>
      </c>
      <c r="H53" s="43">
        <f t="shared" si="24"/>
        <v>1965849.8316249999</v>
      </c>
      <c r="I53" s="43">
        <f t="shared" si="24"/>
        <v>1999322.7239593747</v>
      </c>
      <c r="J53" s="43">
        <f t="shared" si="24"/>
        <v>2033407.412575965</v>
      </c>
      <c r="K53" s="43">
        <f t="shared" si="24"/>
        <v>2068115.2684769486</v>
      </c>
      <c r="L53" s="43">
        <f t="shared" si="24"/>
        <v>2103457.8771106936</v>
      </c>
      <c r="M53" s="43">
        <f t="shared" si="24"/>
        <v>2139447.0424660766</v>
      </c>
      <c r="N53" s="43">
        <f t="shared" si="24"/>
        <v>2176094.7912457646</v>
      </c>
      <c r="O53" s="43">
        <f t="shared" si="24"/>
        <v>2213413.3771200022</v>
      </c>
      <c r="P53" s="43">
        <f t="shared" si="24"/>
        <v>2251415.2850624644</v>
      </c>
      <c r="Q53" s="43">
        <f t="shared" si="24"/>
        <v>2290113.2357697762</v>
      </c>
      <c r="R53" s="43">
        <f t="shared" si="24"/>
        <v>2329520.1901663258</v>
      </c>
      <c r="S53" s="43">
        <f t="shared" si="24"/>
        <v>2369649.3539960235</v>
      </c>
      <c r="T53" s="43">
        <f t="shared" si="24"/>
        <v>2410514.1825027107</v>
      </c>
      <c r="U53" s="43">
        <f t="shared" si="24"/>
        <v>2452128.3852009326</v>
      </c>
      <c r="V53" s="43">
        <f t="shared" si="24"/>
        <v>2494505.9307388421</v>
      </c>
      <c r="W53" s="43">
        <f t="shared" si="24"/>
        <v>2537661.0518550184</v>
      </c>
      <c r="X53" s="43">
        <f t="shared" si="24"/>
        <v>2581608.2504310389</v>
      </c>
      <c r="Y53" s="43">
        <f t="shared" si="24"/>
        <v>2626362.3026416637</v>
      </c>
      <c r="Z53" s="43">
        <f t="shared" si="24"/>
        <v>2671938.264204531</v>
      </c>
      <c r="AA53" s="43">
        <f t="shared" si="24"/>
        <v>2718351.4757313058</v>
      </c>
      <c r="AB53" s="43">
        <f t="shared" si="24"/>
        <v>2765617.5681822565</v>
      </c>
      <c r="AC53" s="43">
        <f t="shared" si="24"/>
        <v>2813752.4684262713</v>
      </c>
      <c r="AD53" s="43">
        <f t="shared" si="24"/>
        <v>2862772.4049083721</v>
      </c>
    </row>
    <row r="54" spans="1:30" x14ac:dyDescent="0.2">
      <c r="B54" s="19"/>
      <c r="C54" s="116"/>
      <c r="D54" s="22"/>
      <c r="F54" s="46"/>
      <c r="G54" s="46"/>
      <c r="H54" s="46"/>
      <c r="I54" s="46"/>
      <c r="J54" s="46"/>
      <c r="K54" s="46"/>
      <c r="L54" s="46"/>
      <c r="M54" s="46"/>
      <c r="N54" s="46"/>
      <c r="O54" s="46"/>
      <c r="P54" s="46"/>
      <c r="Q54" s="46"/>
      <c r="R54" s="46"/>
      <c r="S54" s="46"/>
      <c r="T54" s="46"/>
      <c r="U54" s="46"/>
      <c r="V54" s="46"/>
      <c r="W54" s="46"/>
      <c r="X54" s="46"/>
      <c r="Y54" s="46"/>
      <c r="Z54" s="46"/>
      <c r="AA54" s="46"/>
      <c r="AB54" s="46"/>
      <c r="AC54" s="46"/>
      <c r="AD54" s="46"/>
    </row>
    <row r="55" spans="1:30" ht="15" x14ac:dyDescent="0.2">
      <c r="B55" s="20" t="s">
        <v>17</v>
      </c>
      <c r="C55" s="114">
        <f ca="1">'Hypothèses des scénarios'!F35</f>
        <v>0</v>
      </c>
      <c r="D55" s="39"/>
      <c r="E55" s="47"/>
      <c r="F55" s="96"/>
      <c r="G55" s="96"/>
      <c r="H55" s="96"/>
      <c r="I55" s="96"/>
      <c r="J55" s="96"/>
      <c r="K55" s="96"/>
      <c r="L55" s="96"/>
      <c r="M55" s="96"/>
      <c r="N55" s="96"/>
      <c r="O55" s="96"/>
      <c r="P55" s="96"/>
      <c r="Q55" s="96"/>
      <c r="R55" s="96"/>
      <c r="S55" s="96"/>
      <c r="T55" s="96"/>
      <c r="U55" s="96"/>
      <c r="V55" s="96"/>
      <c r="W55" s="96"/>
      <c r="X55" s="96"/>
      <c r="Y55" s="96"/>
      <c r="Z55" s="96"/>
      <c r="AA55" s="96"/>
      <c r="AB55" s="96"/>
      <c r="AC55" s="96"/>
      <c r="AD55" s="107">
        <f ca="1">C55</f>
        <v>0</v>
      </c>
    </row>
    <row r="56" spans="1:30" s="22" customFormat="1" x14ac:dyDescent="0.2">
      <c r="B56" s="18"/>
      <c r="C56" s="14"/>
      <c r="F56" s="46"/>
      <c r="G56" s="46"/>
      <c r="H56" s="46"/>
      <c r="I56" s="46"/>
      <c r="J56" s="46"/>
      <c r="K56" s="46"/>
      <c r="L56" s="46"/>
      <c r="M56" s="46"/>
      <c r="N56" s="50"/>
      <c r="O56" s="50"/>
      <c r="P56" s="50"/>
      <c r="Q56" s="50"/>
      <c r="R56" s="50"/>
      <c r="S56" s="50"/>
      <c r="T56" s="50"/>
      <c r="U56" s="50"/>
      <c r="V56" s="50"/>
      <c r="W56" s="50"/>
      <c r="X56" s="50"/>
      <c r="Y56" s="50"/>
      <c r="Z56" s="50"/>
      <c r="AA56" s="46"/>
      <c r="AB56" s="46"/>
      <c r="AC56" s="46"/>
      <c r="AD56" s="46"/>
    </row>
    <row r="57" spans="1:30" x14ac:dyDescent="0.2">
      <c r="A57" s="56"/>
      <c r="B57" s="127" t="s">
        <v>23</v>
      </c>
      <c r="C57" s="94"/>
      <c r="F57" s="51">
        <f>-F37-F53</f>
        <v>0</v>
      </c>
      <c r="G57" s="51">
        <f t="shared" ref="G57:AC57" si="25">-G37-G53</f>
        <v>-4549947.2230000002</v>
      </c>
      <c r="H57" s="51">
        <f t="shared" si="25"/>
        <v>-2616099.8316249996</v>
      </c>
      <c r="I57" s="51">
        <f t="shared" si="25"/>
        <v>-2662577.7239593747</v>
      </c>
      <c r="J57" s="51">
        <f t="shared" si="25"/>
        <v>-2709927.5125759649</v>
      </c>
      <c r="K57" s="51">
        <f t="shared" si="25"/>
        <v>-2068115.2684769486</v>
      </c>
      <c r="L57" s="51">
        <f t="shared" si="25"/>
        <v>-2103457.8771106936</v>
      </c>
      <c r="M57" s="51">
        <f t="shared" si="25"/>
        <v>-2139447.0424660766</v>
      </c>
      <c r="N57" s="51">
        <f t="shared" si="25"/>
        <v>-2176094.7912457646</v>
      </c>
      <c r="O57" s="51">
        <f t="shared" si="25"/>
        <v>-2213413.3771200022</v>
      </c>
      <c r="P57" s="51">
        <f t="shared" si="25"/>
        <v>-2251415.2850624644</v>
      </c>
      <c r="Q57" s="51">
        <f t="shared" si="25"/>
        <v>-2290113.2357697762</v>
      </c>
      <c r="R57" s="51">
        <f t="shared" si="25"/>
        <v>-2329520.1901663258</v>
      </c>
      <c r="S57" s="51">
        <f t="shared" si="25"/>
        <v>-2369649.3539960235</v>
      </c>
      <c r="T57" s="51">
        <f t="shared" si="25"/>
        <v>-2410514.1825027107</v>
      </c>
      <c r="U57" s="51">
        <f t="shared" si="25"/>
        <v>-2452128.3852009326</v>
      </c>
      <c r="V57" s="51">
        <f t="shared" si="25"/>
        <v>-2494505.9307388421</v>
      </c>
      <c r="W57" s="51">
        <f t="shared" si="25"/>
        <v>-2537661.0518550184</v>
      </c>
      <c r="X57" s="51">
        <f t="shared" si="25"/>
        <v>-2581608.2504310389</v>
      </c>
      <c r="Y57" s="51">
        <f t="shared" si="25"/>
        <v>-2626362.3026416637</v>
      </c>
      <c r="Z57" s="51">
        <f t="shared" si="25"/>
        <v>-2671938.264204531</v>
      </c>
      <c r="AA57" s="51">
        <f t="shared" si="25"/>
        <v>-2718351.4757313058</v>
      </c>
      <c r="AB57" s="51">
        <f t="shared" si="25"/>
        <v>-2765617.5681822565</v>
      </c>
      <c r="AC57" s="51">
        <f t="shared" si="25"/>
        <v>-2813752.4684262713</v>
      </c>
      <c r="AD57" s="51">
        <f ca="1">-AD37-AD53+AD55</f>
        <v>-2862772.4049083721</v>
      </c>
    </row>
    <row r="58" spans="1:30" x14ac:dyDescent="0.2">
      <c r="A58" s="3"/>
      <c r="B58" s="127" t="s">
        <v>6</v>
      </c>
      <c r="C58" s="94"/>
      <c r="F58" s="52">
        <f t="shared" ref="F58:AD58" si="26">F57/((1+$C$4)^F$14)</f>
        <v>0</v>
      </c>
      <c r="G58" s="52">
        <f t="shared" si="26"/>
        <v>-4460732.5715686278</v>
      </c>
      <c r="H58" s="52">
        <f t="shared" si="26"/>
        <v>-2514513.4867598996</v>
      </c>
      <c r="I58" s="52">
        <f t="shared" si="26"/>
        <v>-2509006.4567543543</v>
      </c>
      <c r="J58" s="52">
        <f t="shared" si="26"/>
        <v>-2503554.1373567143</v>
      </c>
      <c r="K58" s="52">
        <f t="shared" si="26"/>
        <v>-1873155.7169392405</v>
      </c>
      <c r="L58" s="52">
        <f t="shared" si="26"/>
        <v>-1867810.3985084158</v>
      </c>
      <c r="M58" s="52">
        <f t="shared" si="26"/>
        <v>-1862517.3994242775</v>
      </c>
      <c r="N58" s="52">
        <f t="shared" si="26"/>
        <v>-1857275.951125216</v>
      </c>
      <c r="O58" s="52">
        <f t="shared" si="26"/>
        <v>-1852085.2988581462</v>
      </c>
      <c r="P58" s="52">
        <f t="shared" si="26"/>
        <v>-1846944.7014139309</v>
      </c>
      <c r="Q58" s="52">
        <f t="shared" si="26"/>
        <v>-1841853.4308679677</v>
      </c>
      <c r="R58" s="52">
        <f t="shared" si="26"/>
        <v>-1836810.7723258303</v>
      </c>
      <c r="S58" s="52">
        <f t="shared" si="26"/>
        <v>-1831816.023673868</v>
      </c>
      <c r="T58" s="52">
        <f t="shared" si="26"/>
        <v>-1826868.4953346623</v>
      </c>
      <c r="U58" s="52">
        <f t="shared" si="26"/>
        <v>-1821967.5100272547</v>
      </c>
      <c r="V58" s="52">
        <f t="shared" si="26"/>
        <v>-1817112.4025320397</v>
      </c>
      <c r="W58" s="52">
        <f t="shared" si="26"/>
        <v>-1812302.5194602439</v>
      </c>
      <c r="X58" s="52">
        <f t="shared" si="26"/>
        <v>-1807537.2190278925</v>
      </c>
      <c r="Y58" s="52">
        <f t="shared" si="26"/>
        <v>-1802815.870834179</v>
      </c>
      <c r="Z58" s="52">
        <f t="shared" si="26"/>
        <v>-1798137.855644153</v>
      </c>
      <c r="AA58" s="52">
        <f t="shared" si="26"/>
        <v>-1793502.5651756402</v>
      </c>
      <c r="AB58" s="52">
        <f t="shared" si="26"/>
        <v>-1788909.4018903095</v>
      </c>
      <c r="AC58" s="52">
        <f t="shared" si="26"/>
        <v>-1784357.7787888108</v>
      </c>
      <c r="AD58" s="52">
        <f t="shared" ca="1" si="26"/>
        <v>-1779847.1192098984</v>
      </c>
    </row>
    <row r="59" spans="1:30" ht="12.75" customHeight="1" x14ac:dyDescent="0.2">
      <c r="A59" s="91"/>
      <c r="B59" s="127" t="s">
        <v>24</v>
      </c>
      <c r="F59" s="48"/>
      <c r="G59" s="48"/>
      <c r="H59" s="48"/>
      <c r="I59" s="48"/>
      <c r="J59" s="48"/>
      <c r="K59" s="48"/>
      <c r="L59" s="48"/>
      <c r="M59" s="49"/>
      <c r="N59" s="49"/>
      <c r="O59" s="51">
        <f>SUM(F57:O57)</f>
        <v>-23239080.647579826</v>
      </c>
      <c r="P59" s="53"/>
      <c r="Q59" s="48"/>
      <c r="R59" s="48"/>
      <c r="S59" s="48"/>
      <c r="T59" s="48"/>
      <c r="U59" s="48"/>
      <c r="V59" s="48"/>
      <c r="W59" s="49"/>
      <c r="X59" s="49"/>
      <c r="Y59" s="51">
        <f>SUM(F57:Y57)</f>
        <v>-47582558.815944627</v>
      </c>
      <c r="Z59" s="53"/>
      <c r="AA59" s="48"/>
      <c r="AB59" s="54"/>
      <c r="AD59" s="51">
        <f ca="1">SUM(F57:AD57)-AD55</f>
        <v>-61414990.997397371</v>
      </c>
    </row>
  </sheetData>
  <sheetProtection algorithmName="SHA-512" hashValue="FOKcmhwy/L46fxEaMBeTwSv3sWQQfTGug1h8+pV99WT71GFD2wt7FxT4cseQ0Fps5f5ioaOS45iz40ngJgFFFA==" saltValue="lJ5riAdhb0qtOfGwfMpGjA==" spinCount="100000" sheet="1" objects="1" scenarios="1" formatCells="0"/>
  <mergeCells count="18">
    <mergeCell ref="B7:B8"/>
    <mergeCell ref="B11:B13"/>
    <mergeCell ref="AI3:AK3"/>
    <mergeCell ref="E11:E12"/>
    <mergeCell ref="D8:E8"/>
    <mergeCell ref="D9:E9"/>
    <mergeCell ref="D6:E6"/>
    <mergeCell ref="D7:E7"/>
    <mergeCell ref="F2:J2"/>
    <mergeCell ref="K2:O2"/>
    <mergeCell ref="D2:E2"/>
    <mergeCell ref="D4:E4"/>
    <mergeCell ref="D5:E5"/>
    <mergeCell ref="P2:R2"/>
    <mergeCell ref="Y2:AB2"/>
    <mergeCell ref="AC2:AD2"/>
    <mergeCell ref="S2:V2"/>
    <mergeCell ref="W2:X2"/>
  </mergeCells>
  <phoneticPr fontId="2" type="noConversion"/>
  <printOptions headings="1"/>
  <pageMargins left="0.78740157480314965" right="0.78740157480314965" top="0.98425196850393704" bottom="0.98425196850393704" header="0.51181102362204722" footer="0.51181102362204722"/>
  <pageSetup paperSize="8" scale="36" orientation="landscape"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indexed="52"/>
    <pageSetUpPr fitToPage="1"/>
  </sheetPr>
  <dimension ref="A1:AK59"/>
  <sheetViews>
    <sheetView showGridLines="0" showZeros="0" topLeftCell="A19" zoomScale="85" zoomScaleNormal="85" zoomScaleSheetLayoutView="85" workbookViewId="0">
      <selection activeCell="B33" sqref="B33:C33"/>
    </sheetView>
  </sheetViews>
  <sheetFormatPr baseColWidth="10" defaultColWidth="11.42578125" defaultRowHeight="12.75" x14ac:dyDescent="0.2"/>
  <cols>
    <col min="1" max="1" width="6.85546875" style="24" customWidth="1"/>
    <col min="2" max="2" width="71.5703125" style="21" customWidth="1"/>
    <col min="3" max="3" width="12.7109375" style="27" customWidth="1"/>
    <col min="4" max="4" width="4.7109375" style="24" customWidth="1"/>
    <col min="5" max="5" width="4.28515625" style="24" bestFit="1" customWidth="1"/>
    <col min="6" max="6" width="16.7109375" style="24" bestFit="1" customWidth="1"/>
    <col min="7" max="7" width="17.28515625" style="24" customWidth="1"/>
    <col min="8" max="51" width="15" style="24" customWidth="1"/>
    <col min="52" max="16384" width="11.42578125" style="24"/>
  </cols>
  <sheetData>
    <row r="1" spans="2:37" x14ac:dyDescent="0.2">
      <c r="B1" s="4" t="s">
        <v>0</v>
      </c>
      <c r="C1" s="5">
        <f>'Hypothèses des scénarios'!Z4</f>
        <v>0.02</v>
      </c>
      <c r="D1" s="1"/>
      <c r="E1" s="22"/>
    </row>
    <row r="2" spans="2:37" ht="12.75" customHeight="1" x14ac:dyDescent="0.2">
      <c r="B2" s="4" t="s">
        <v>1</v>
      </c>
      <c r="C2" s="5">
        <f>'Hypothèses des scénarios'!Z5</f>
        <v>0.02</v>
      </c>
      <c r="D2" s="543"/>
      <c r="E2" s="543"/>
      <c r="F2" s="541"/>
      <c r="G2" s="541"/>
      <c r="H2" s="541"/>
      <c r="I2" s="541"/>
      <c r="J2" s="541"/>
      <c r="K2" s="541"/>
      <c r="L2" s="541"/>
      <c r="M2" s="541"/>
      <c r="N2" s="541"/>
      <c r="O2" s="541"/>
      <c r="P2" s="541"/>
      <c r="Q2" s="541"/>
      <c r="R2" s="541"/>
      <c r="S2" s="541"/>
      <c r="T2" s="541"/>
      <c r="U2" s="541"/>
      <c r="V2" s="541"/>
      <c r="W2" s="541"/>
      <c r="X2" s="541"/>
      <c r="Y2" s="542"/>
      <c r="Z2" s="542"/>
      <c r="AA2" s="542"/>
      <c r="AB2" s="542"/>
      <c r="AC2" s="542"/>
      <c r="AD2" s="542"/>
    </row>
    <row r="3" spans="2:37" x14ac:dyDescent="0.2">
      <c r="B3" s="4" t="s">
        <v>9</v>
      </c>
      <c r="C3" s="5">
        <f>'Hypothèses des scénarios'!Z6</f>
        <v>1.4999999999999999E-2</v>
      </c>
      <c r="D3" s="131"/>
      <c r="E3" s="39"/>
      <c r="F3" s="132"/>
      <c r="G3" s="132"/>
      <c r="H3" s="132"/>
      <c r="I3" s="132"/>
      <c r="J3" s="132"/>
      <c r="K3" s="132"/>
      <c r="L3" s="132"/>
      <c r="M3" s="132"/>
      <c r="N3" s="132"/>
      <c r="O3" s="132"/>
      <c r="P3" s="133"/>
      <c r="Q3" s="133"/>
      <c r="R3" s="133"/>
      <c r="S3" s="133"/>
      <c r="T3" s="133"/>
      <c r="U3" s="133"/>
      <c r="V3" s="133"/>
      <c r="W3" s="133"/>
      <c r="X3" s="133"/>
      <c r="Y3" s="134"/>
      <c r="Z3" s="135"/>
      <c r="AA3" s="134"/>
      <c r="AB3" s="135"/>
      <c r="AC3" s="136"/>
      <c r="AD3" s="133"/>
      <c r="AE3" s="112"/>
      <c r="AF3" s="112"/>
      <c r="AG3" s="112"/>
      <c r="AH3" s="112"/>
      <c r="AI3" s="549"/>
      <c r="AJ3" s="549"/>
      <c r="AK3" s="549"/>
    </row>
    <row r="4" spans="2:37" x14ac:dyDescent="0.2">
      <c r="B4" s="55" t="s">
        <v>8</v>
      </c>
      <c r="C4" s="6">
        <f>'Hypothèses des scénarios'!AC4</f>
        <v>0.02</v>
      </c>
      <c r="D4" s="544"/>
      <c r="E4" s="544"/>
      <c r="F4" s="137"/>
      <c r="G4" s="137"/>
      <c r="H4" s="148"/>
      <c r="I4" s="149"/>
      <c r="J4" s="165"/>
      <c r="K4" s="141"/>
      <c r="L4" s="142"/>
      <c r="M4" s="166"/>
      <c r="N4" s="166"/>
      <c r="O4" s="166"/>
      <c r="P4" s="144"/>
      <c r="Q4" s="144"/>
      <c r="R4" s="145"/>
      <c r="S4" s="146"/>
      <c r="T4" s="145"/>
      <c r="U4" s="144"/>
      <c r="V4" s="147"/>
      <c r="W4" s="144"/>
      <c r="X4" s="145"/>
      <c r="Y4" s="146"/>
      <c r="Z4" s="144"/>
      <c r="AA4" s="144"/>
      <c r="AB4" s="147"/>
      <c r="AC4" s="141"/>
      <c r="AD4" s="141"/>
      <c r="AE4" s="84"/>
      <c r="AF4" s="83"/>
      <c r="AG4" s="113"/>
      <c r="AH4" s="113"/>
      <c r="AI4" s="81"/>
      <c r="AJ4" s="81"/>
      <c r="AK4" s="82"/>
    </row>
    <row r="5" spans="2:37" x14ac:dyDescent="0.2">
      <c r="B5" s="110"/>
      <c r="C5" s="80"/>
      <c r="D5" s="551"/>
      <c r="E5" s="551"/>
      <c r="F5" s="137"/>
      <c r="G5" s="137"/>
      <c r="H5" s="138"/>
      <c r="I5" s="139"/>
      <c r="J5" s="140"/>
      <c r="K5" s="151"/>
      <c r="L5" s="152"/>
      <c r="M5" s="143"/>
      <c r="N5" s="143"/>
      <c r="O5" s="143"/>
      <c r="P5" s="153"/>
      <c r="Q5" s="153"/>
      <c r="R5" s="154"/>
      <c r="S5" s="153"/>
      <c r="T5" s="154"/>
      <c r="U5" s="153"/>
      <c r="V5" s="153"/>
      <c r="W5" s="153"/>
      <c r="X5" s="154"/>
      <c r="Y5" s="153"/>
      <c r="Z5" s="153"/>
      <c r="AA5" s="153"/>
      <c r="AB5" s="153"/>
      <c r="AC5" s="141"/>
      <c r="AD5" s="141"/>
      <c r="AE5" s="87"/>
      <c r="AF5" s="86"/>
      <c r="AG5" s="88"/>
      <c r="AH5" s="86"/>
      <c r="AI5" s="89"/>
      <c r="AJ5" s="85"/>
      <c r="AK5" s="85"/>
    </row>
    <row r="6" spans="2:37" x14ac:dyDescent="0.2">
      <c r="B6" s="79"/>
      <c r="D6" s="551"/>
      <c r="E6" s="551"/>
      <c r="F6" s="150"/>
      <c r="G6" s="137"/>
      <c r="H6" s="138"/>
      <c r="I6" s="139"/>
      <c r="J6" s="140"/>
      <c r="K6" s="151"/>
      <c r="L6" s="152"/>
      <c r="M6" s="143"/>
      <c r="N6" s="143"/>
      <c r="O6" s="143"/>
      <c r="P6" s="153"/>
      <c r="Q6" s="153"/>
      <c r="R6" s="154"/>
      <c r="S6" s="146"/>
      <c r="T6" s="154"/>
      <c r="U6" s="153"/>
      <c r="V6" s="155"/>
      <c r="W6" s="153"/>
      <c r="X6" s="154"/>
      <c r="Y6" s="146"/>
      <c r="Z6" s="153"/>
      <c r="AA6" s="153"/>
      <c r="AB6" s="155"/>
      <c r="AC6" s="141"/>
      <c r="AD6" s="141"/>
      <c r="AE6" s="87"/>
      <c r="AF6" s="86"/>
      <c r="AG6" s="88"/>
      <c r="AH6" s="86"/>
      <c r="AI6" s="89"/>
      <c r="AJ6" s="85"/>
      <c r="AK6" s="85"/>
    </row>
    <row r="7" spans="2:37" x14ac:dyDescent="0.2">
      <c r="B7" s="555" t="str">
        <f>'Synthèse globale CF-VAN'!B82</f>
        <v>SCENARIO 1 : 
Projet de réhabilitation du bâtiment de la faculté de médecine au Kremlin Bicêtre, en site occupé</v>
      </c>
      <c r="C7" s="28"/>
      <c r="D7" s="551"/>
      <c r="E7" s="551"/>
      <c r="F7" s="150"/>
      <c r="G7" s="150"/>
      <c r="H7" s="138"/>
      <c r="I7" s="139"/>
      <c r="J7" s="140"/>
      <c r="K7" s="151"/>
      <c r="L7" s="151"/>
      <c r="M7" s="143"/>
      <c r="N7" s="143"/>
      <c r="O7" s="143"/>
      <c r="P7" s="153"/>
      <c r="Q7" s="153"/>
      <c r="R7" s="154"/>
      <c r="S7" s="153"/>
      <c r="T7" s="154"/>
      <c r="U7" s="153"/>
      <c r="V7" s="155"/>
      <c r="W7" s="153"/>
      <c r="X7" s="154"/>
      <c r="Y7" s="153"/>
      <c r="Z7" s="153"/>
      <c r="AA7" s="153"/>
      <c r="AB7" s="155"/>
      <c r="AC7" s="141"/>
      <c r="AD7" s="141"/>
      <c r="AE7" s="87"/>
      <c r="AF7" s="86"/>
      <c r="AG7" s="88"/>
      <c r="AH7" s="86"/>
      <c r="AI7" s="89"/>
      <c r="AJ7" s="85"/>
      <c r="AK7" s="85"/>
    </row>
    <row r="8" spans="2:37" x14ac:dyDescent="0.2">
      <c r="B8" s="555"/>
      <c r="C8" s="28"/>
      <c r="D8" s="551"/>
      <c r="E8" s="551"/>
      <c r="F8" s="150"/>
      <c r="G8" s="150"/>
      <c r="H8" s="138"/>
      <c r="I8" s="139"/>
      <c r="J8" s="140"/>
      <c r="K8" s="151"/>
      <c r="L8" s="151"/>
      <c r="M8" s="143"/>
      <c r="N8" s="143"/>
      <c r="O8" s="143"/>
      <c r="P8" s="153"/>
      <c r="Q8" s="153"/>
      <c r="R8" s="154"/>
      <c r="S8" s="153"/>
      <c r="T8" s="154"/>
      <c r="U8" s="153"/>
      <c r="V8" s="155"/>
      <c r="W8" s="153"/>
      <c r="X8" s="154"/>
      <c r="Y8" s="153"/>
      <c r="Z8" s="153"/>
      <c r="AA8" s="153"/>
      <c r="AB8" s="155"/>
      <c r="AC8" s="141"/>
      <c r="AD8" s="141"/>
      <c r="AE8" s="87"/>
      <c r="AF8" s="86"/>
      <c r="AG8" s="88"/>
      <c r="AH8" s="86"/>
      <c r="AI8" s="89"/>
      <c r="AJ8" s="85"/>
      <c r="AK8" s="85"/>
    </row>
    <row r="9" spans="2:37" ht="13.5" thickBot="1" x14ac:dyDescent="0.25">
      <c r="B9" s="101"/>
      <c r="C9" s="28"/>
      <c r="D9" s="551"/>
      <c r="E9" s="551"/>
      <c r="F9" s="150"/>
      <c r="G9" s="150"/>
      <c r="H9" s="138"/>
      <c r="I9" s="139"/>
      <c r="J9" s="140"/>
      <c r="K9" s="151"/>
      <c r="L9" s="151"/>
      <c r="M9" s="143"/>
      <c r="N9" s="143"/>
      <c r="O9" s="143"/>
      <c r="P9" s="153"/>
      <c r="Q9" s="153"/>
      <c r="R9" s="154"/>
      <c r="S9" s="153"/>
      <c r="T9" s="154"/>
      <c r="U9" s="156"/>
      <c r="V9" s="155"/>
      <c r="W9" s="153"/>
      <c r="X9" s="154"/>
      <c r="Y9" s="153"/>
      <c r="Z9" s="156"/>
      <c r="AA9" s="153"/>
      <c r="AB9" s="155"/>
      <c r="AC9" s="141"/>
      <c r="AD9" s="141"/>
      <c r="AE9" s="87"/>
      <c r="AF9" s="86"/>
      <c r="AG9" s="88"/>
      <c r="AH9" s="86"/>
      <c r="AI9" s="89"/>
      <c r="AJ9" s="85"/>
      <c r="AK9" s="85"/>
    </row>
    <row r="10" spans="2:37" ht="13.5" thickBot="1" x14ac:dyDescent="0.25">
      <c r="B10" s="111" t="s">
        <v>7</v>
      </c>
      <c r="C10" s="28"/>
      <c r="D10" s="131"/>
      <c r="E10" s="39"/>
      <c r="F10" s="157"/>
      <c r="G10" s="157"/>
      <c r="H10" s="158"/>
      <c r="I10" s="159"/>
      <c r="J10" s="160"/>
      <c r="K10" s="161"/>
      <c r="L10" s="162"/>
      <c r="M10" s="163"/>
      <c r="N10" s="163"/>
      <c r="O10" s="163"/>
      <c r="P10" s="164"/>
      <c r="Q10" s="164"/>
      <c r="R10" s="154"/>
      <c r="S10" s="164"/>
      <c r="T10" s="154"/>
      <c r="U10" s="164"/>
      <c r="V10" s="164"/>
      <c r="W10" s="164"/>
      <c r="X10" s="154"/>
      <c r="Y10" s="164"/>
      <c r="Z10" s="164"/>
      <c r="AA10" s="164"/>
      <c r="AB10" s="164"/>
      <c r="AC10" s="161"/>
      <c r="AD10" s="161"/>
      <c r="AE10" s="90"/>
      <c r="AF10" s="86"/>
      <c r="AG10" s="88"/>
      <c r="AH10" s="86"/>
      <c r="AI10" s="89"/>
      <c r="AJ10" s="85"/>
      <c r="AK10" s="85"/>
    </row>
    <row r="11" spans="2:37" x14ac:dyDescent="0.2">
      <c r="B11" s="552" t="str">
        <f>'Synthèse globale CF-VAN'!F82</f>
        <v>Réaménagement des surfaces vacantes du bâtiment de la faculté de médecine au KB pour y accueillir les effectifs supplémentaires étudiants et administratifs.
Création de locaux d’enseignement supplémentaires, Rénovation des amphithéâtres, Création de locaux tertiaire supplémentaires, Agrandissement de la plateforme de simulation, Mise en accessibilité PMR du bâtiment.
Reprise et mise en conformité des installations techniques du bâtiment, Réfection de la toiture.
Remplacement des menuiseries extérieures en façade, Désamiantage sur les zones concernées par le projet.</v>
      </c>
      <c r="C11" s="28"/>
      <c r="D11" s="2"/>
      <c r="F11" s="62"/>
      <c r="G11" s="63"/>
      <c r="H11" s="64"/>
      <c r="I11" s="65"/>
      <c r="J11" s="66"/>
      <c r="K11" s="66"/>
      <c r="L11" s="66"/>
      <c r="M11" s="66"/>
      <c r="N11" s="66"/>
      <c r="O11" s="66"/>
      <c r="P11" s="66"/>
      <c r="Q11" s="66"/>
      <c r="R11" s="66"/>
      <c r="S11" s="66"/>
      <c r="T11" s="66"/>
      <c r="U11" s="66"/>
      <c r="V11" s="26"/>
      <c r="W11" s="26"/>
      <c r="X11" s="26"/>
      <c r="Y11" s="26"/>
      <c r="Z11" s="26"/>
      <c r="AA11" s="26"/>
      <c r="AB11" s="26"/>
    </row>
    <row r="12" spans="2:37" x14ac:dyDescent="0.2">
      <c r="B12" s="553"/>
      <c r="D12" s="2"/>
      <c r="F12" s="62"/>
      <c r="G12" s="63"/>
      <c r="H12" s="64"/>
      <c r="I12" s="65"/>
      <c r="J12" s="66"/>
      <c r="K12" s="66"/>
      <c r="L12" s="66"/>
      <c r="M12" s="66"/>
      <c r="N12" s="66"/>
      <c r="O12" s="66"/>
      <c r="P12" s="66"/>
      <c r="Q12" s="66"/>
      <c r="R12" s="66"/>
      <c r="S12" s="66"/>
      <c r="T12" s="66"/>
      <c r="U12" s="66"/>
      <c r="V12" s="26"/>
      <c r="W12" s="26"/>
      <c r="X12" s="26"/>
      <c r="Y12" s="26"/>
      <c r="Z12" s="26"/>
      <c r="AA12" s="26"/>
      <c r="AB12" s="26"/>
    </row>
    <row r="13" spans="2:37" ht="30" customHeight="1" thickBot="1" x14ac:dyDescent="0.25">
      <c r="B13" s="554"/>
      <c r="E13" s="100"/>
      <c r="F13" s="31"/>
      <c r="G13" s="32"/>
      <c r="H13" s="32"/>
      <c r="I13" s="32"/>
      <c r="J13" s="32"/>
      <c r="K13" s="32"/>
      <c r="L13" s="32"/>
      <c r="M13" s="32"/>
      <c r="N13" s="32"/>
      <c r="O13" s="32"/>
      <c r="P13" s="32"/>
      <c r="Q13" s="32"/>
      <c r="R13" s="32"/>
      <c r="S13" s="32"/>
      <c r="T13" s="32"/>
      <c r="U13" s="32"/>
      <c r="V13" s="32"/>
      <c r="W13" s="32"/>
      <c r="X13" s="32"/>
      <c r="Y13" s="32"/>
      <c r="Z13" s="32"/>
      <c r="AA13" s="32"/>
      <c r="AB13" s="32"/>
      <c r="AC13" s="26"/>
      <c r="AD13" s="26"/>
    </row>
    <row r="14" spans="2:37" x14ac:dyDescent="0.2">
      <c r="B14" s="108" t="s">
        <v>25</v>
      </c>
      <c r="F14" s="33">
        <v>0</v>
      </c>
      <c r="G14" s="33">
        <v>1</v>
      </c>
      <c r="H14" s="33">
        <v>2</v>
      </c>
      <c r="I14" s="33">
        <v>3</v>
      </c>
      <c r="J14" s="33">
        <v>4</v>
      </c>
      <c r="K14" s="33">
        <v>5</v>
      </c>
      <c r="L14" s="33">
        <v>6</v>
      </c>
      <c r="M14" s="33">
        <v>7</v>
      </c>
      <c r="N14" s="33">
        <v>8</v>
      </c>
      <c r="O14" s="33">
        <v>9</v>
      </c>
      <c r="P14" s="33">
        <v>10</v>
      </c>
      <c r="Q14" s="33">
        <v>11</v>
      </c>
      <c r="R14" s="33">
        <v>12</v>
      </c>
      <c r="S14" s="33">
        <v>13</v>
      </c>
      <c r="T14" s="33">
        <v>14</v>
      </c>
      <c r="U14" s="33">
        <v>15</v>
      </c>
      <c r="V14" s="33">
        <v>16</v>
      </c>
      <c r="W14" s="33">
        <v>17</v>
      </c>
      <c r="X14" s="33">
        <v>18</v>
      </c>
      <c r="Y14" s="33">
        <v>19</v>
      </c>
      <c r="Z14" s="33">
        <v>20</v>
      </c>
      <c r="AA14" s="33">
        <v>21</v>
      </c>
      <c r="AB14" s="33">
        <v>22</v>
      </c>
      <c r="AC14" s="33">
        <v>23</v>
      </c>
      <c r="AD14" s="33">
        <v>24</v>
      </c>
      <c r="AE14" s="33"/>
    </row>
    <row r="15" spans="2:37" x14ac:dyDescent="0.2">
      <c r="B15" s="27"/>
      <c r="C15" s="34"/>
      <c r="F15" s="35">
        <f>'S0-Sc. référence'!F15</f>
        <v>2021</v>
      </c>
      <c r="G15" s="35">
        <f>F15+1</f>
        <v>2022</v>
      </c>
      <c r="H15" s="35">
        <f t="shared" ref="H15:AD15" si="0">G15+1</f>
        <v>2023</v>
      </c>
      <c r="I15" s="35">
        <f t="shared" si="0"/>
        <v>2024</v>
      </c>
      <c r="J15" s="35">
        <f t="shared" si="0"/>
        <v>2025</v>
      </c>
      <c r="K15" s="35">
        <f t="shared" si="0"/>
        <v>2026</v>
      </c>
      <c r="L15" s="35">
        <f t="shared" si="0"/>
        <v>2027</v>
      </c>
      <c r="M15" s="35">
        <f t="shared" si="0"/>
        <v>2028</v>
      </c>
      <c r="N15" s="35">
        <f t="shared" si="0"/>
        <v>2029</v>
      </c>
      <c r="O15" s="35">
        <f t="shared" si="0"/>
        <v>2030</v>
      </c>
      <c r="P15" s="35">
        <f t="shared" si="0"/>
        <v>2031</v>
      </c>
      <c r="Q15" s="35">
        <f t="shared" si="0"/>
        <v>2032</v>
      </c>
      <c r="R15" s="35">
        <f t="shared" si="0"/>
        <v>2033</v>
      </c>
      <c r="S15" s="35">
        <f t="shared" si="0"/>
        <v>2034</v>
      </c>
      <c r="T15" s="35">
        <f t="shared" si="0"/>
        <v>2035</v>
      </c>
      <c r="U15" s="35">
        <f t="shared" si="0"/>
        <v>2036</v>
      </c>
      <c r="V15" s="35">
        <f t="shared" si="0"/>
        <v>2037</v>
      </c>
      <c r="W15" s="35">
        <f t="shared" si="0"/>
        <v>2038</v>
      </c>
      <c r="X15" s="35">
        <f t="shared" si="0"/>
        <v>2039</v>
      </c>
      <c r="Y15" s="35">
        <f t="shared" si="0"/>
        <v>2040</v>
      </c>
      <c r="Z15" s="35">
        <f t="shared" si="0"/>
        <v>2041</v>
      </c>
      <c r="AA15" s="35">
        <f t="shared" si="0"/>
        <v>2042</v>
      </c>
      <c r="AB15" s="35">
        <f t="shared" si="0"/>
        <v>2043</v>
      </c>
      <c r="AC15" s="35">
        <f t="shared" si="0"/>
        <v>2044</v>
      </c>
      <c r="AD15" s="35">
        <f t="shared" si="0"/>
        <v>2045</v>
      </c>
    </row>
    <row r="16" spans="2:37" x14ac:dyDescent="0.2">
      <c r="C16" s="95" t="s">
        <v>11</v>
      </c>
      <c r="E16" s="68"/>
    </row>
    <row r="17" spans="2:30" ht="15" customHeight="1" x14ac:dyDescent="0.2">
      <c r="B17" s="12" t="s">
        <v>14</v>
      </c>
      <c r="C17" s="114">
        <f ca="1">'Hypothèses des scénarios'!M16</f>
        <v>0</v>
      </c>
      <c r="D17" s="22"/>
      <c r="E17" s="38" t="s">
        <v>2</v>
      </c>
      <c r="F17" s="107">
        <f>SUMPRODUCT(('Hypothèses des scénarios'!$D$43:$D$1010=$B17)*('Hypothèses des scénarios'!$R$43:$R$1010=F$15),('Hypothèses des scénarios'!$M$43:$M$1010))</f>
        <v>0</v>
      </c>
      <c r="G17" s="107">
        <f>SUMPRODUCT(('Hypothèses des scénarios'!$D$43:$D$1010=$B17)*('Hypothèses des scénarios'!$R$43:$R$1010=G$15),('Hypothèses des scénarios'!$M$43:$M$1010))</f>
        <v>0</v>
      </c>
      <c r="H17" s="107">
        <f>SUMPRODUCT(('Hypothèses des scénarios'!$D$43:$D$1010=$B17)*('Hypothèses des scénarios'!$R$43:$R$1010=H$15),('Hypothèses des scénarios'!$M$43:$M$1010))</f>
        <v>0</v>
      </c>
      <c r="I17" s="107">
        <f>SUMPRODUCT(('Hypothèses des scénarios'!$D$43:$D$1010=$B17)*('Hypothèses des scénarios'!$R$43:$R$1010=I$15),('Hypothèses des scénarios'!$M$43:$M$1010))</f>
        <v>0</v>
      </c>
      <c r="J17" s="107">
        <f>SUMPRODUCT(('Hypothèses des scénarios'!$D$43:$D$1010=$B17)*('Hypothèses des scénarios'!$R$43:$R$1010=J$15),('Hypothèses des scénarios'!$M$43:$M$1010))</f>
        <v>0</v>
      </c>
      <c r="K17" s="107">
        <f>SUMPRODUCT(('Hypothèses des scénarios'!$D$43:$D$1010=$B17)*('Hypothèses des scénarios'!$R$43:$R$1010=K$15),('Hypothèses des scénarios'!$M$43:$M$1010))</f>
        <v>0</v>
      </c>
      <c r="L17" s="107">
        <f>SUMPRODUCT(('Hypothèses des scénarios'!$D$43:$D$1010=$B17)*('Hypothèses des scénarios'!$R$43:$R$1010=L$15),('Hypothèses des scénarios'!$M$43:$M$1010))</f>
        <v>0</v>
      </c>
      <c r="M17" s="107">
        <f>SUMPRODUCT(('Hypothèses des scénarios'!$D$43:$D$1010=$B17)*('Hypothèses des scénarios'!$R$43:$R$1010=M$15),('Hypothèses des scénarios'!$M$43:$M$1010))</f>
        <v>0</v>
      </c>
      <c r="N17" s="107">
        <f>SUMPRODUCT(('Hypothèses des scénarios'!$D$43:$D$1010=$B17)*('Hypothèses des scénarios'!$R$43:$R$1010=N$15),('Hypothèses des scénarios'!$M$43:$M$1010))</f>
        <v>0</v>
      </c>
      <c r="O17" s="107">
        <f>SUMPRODUCT(('Hypothèses des scénarios'!$D$43:$D$1010=$B17)*('Hypothèses des scénarios'!$R$43:$R$1010=O$15),('Hypothèses des scénarios'!$M$43:$M$1010))</f>
        <v>0</v>
      </c>
      <c r="P17" s="107">
        <f>SUMPRODUCT(('Hypothèses des scénarios'!$D$43:$D$1010=$B17)*('Hypothèses des scénarios'!$R$43:$R$1010=P$15),('Hypothèses des scénarios'!$M$43:$M$1010))</f>
        <v>0</v>
      </c>
      <c r="Q17" s="107">
        <f>SUMPRODUCT(('Hypothèses des scénarios'!$D$43:$D$1010=$B17)*('Hypothèses des scénarios'!$R$43:$R$1010=Q$15),('Hypothèses des scénarios'!$M$43:$M$1010))</f>
        <v>0</v>
      </c>
      <c r="R17" s="107">
        <f>SUMPRODUCT(('Hypothèses des scénarios'!$D$43:$D$1010=$B17)*('Hypothèses des scénarios'!$R$43:$R$1010=R$15),('Hypothèses des scénarios'!$M$43:$M$1010))</f>
        <v>0</v>
      </c>
      <c r="S17" s="107">
        <f>SUMPRODUCT(('Hypothèses des scénarios'!$D$43:$D$1010=$B17)*('Hypothèses des scénarios'!$R$43:$R$1010=S$15),('Hypothèses des scénarios'!$M$43:$M$1010))</f>
        <v>0</v>
      </c>
      <c r="T17" s="107">
        <f>SUMPRODUCT(('Hypothèses des scénarios'!$D$43:$D$1010=$B17)*('Hypothèses des scénarios'!$R$43:$R$1010=T$15),('Hypothèses des scénarios'!$M$43:$M$1010))</f>
        <v>0</v>
      </c>
      <c r="U17" s="107">
        <f>SUMPRODUCT(('Hypothèses des scénarios'!$D$43:$D$1010=$B17)*('Hypothèses des scénarios'!$R$43:$R$1010=U$15),('Hypothèses des scénarios'!$M$43:$M$1010))</f>
        <v>0</v>
      </c>
      <c r="V17" s="107">
        <f>SUMPRODUCT(('Hypothèses des scénarios'!$D$43:$D$1010=$B17)*('Hypothèses des scénarios'!$R$43:$R$1010=V$15),('Hypothèses des scénarios'!$M$43:$M$1010))</f>
        <v>0</v>
      </c>
      <c r="W17" s="107">
        <f>SUMPRODUCT(('Hypothèses des scénarios'!$D$43:$D$1010=$B17)*('Hypothèses des scénarios'!$R$43:$R$1010=W$15),('Hypothèses des scénarios'!$M$43:$M$1010))</f>
        <v>0</v>
      </c>
      <c r="X17" s="107">
        <f>SUMPRODUCT(('Hypothèses des scénarios'!$D$43:$D$1010=$B17)*('Hypothèses des scénarios'!$R$43:$R$1010=X$15),('Hypothèses des scénarios'!$M$43:$M$1010))</f>
        <v>0</v>
      </c>
      <c r="Y17" s="107">
        <f>SUMPRODUCT(('Hypothèses des scénarios'!$D$43:$D$1010=$B17)*('Hypothèses des scénarios'!$R$43:$R$1010=Y$15),('Hypothèses des scénarios'!$M$43:$M$1010))</f>
        <v>0</v>
      </c>
      <c r="Z17" s="107">
        <f>SUMPRODUCT(('Hypothèses des scénarios'!$D$43:$D$1010=$B17)*('Hypothèses des scénarios'!$R$43:$R$1010=Z$15),('Hypothèses des scénarios'!$M$43:$M$1010))</f>
        <v>0</v>
      </c>
      <c r="AA17" s="107">
        <f>SUMPRODUCT(('Hypothèses des scénarios'!$D$43:$D$1010=$B17)*('Hypothèses des scénarios'!$R$43:$R$1010=AA$15),('Hypothèses des scénarios'!$M$43:$M$1010))</f>
        <v>0</v>
      </c>
      <c r="AB17" s="107">
        <f>SUMPRODUCT(('Hypothèses des scénarios'!$D$43:$D$1010=$B17)*('Hypothèses des scénarios'!$R$43:$R$1010=AB$15),('Hypothèses des scénarios'!$M$43:$M$1010))</f>
        <v>0</v>
      </c>
      <c r="AC17" s="107">
        <f>SUMPRODUCT(('Hypothèses des scénarios'!$D$43:$D$1010=$B17)*('Hypothèses des scénarios'!$R$43:$R$1010=AC$15),('Hypothèses des scénarios'!$M$43:$M$1010))</f>
        <v>0</v>
      </c>
      <c r="AD17" s="107">
        <f>SUMPRODUCT(('Hypothèses des scénarios'!$D$43:$D$1010=$B17)*('Hypothèses des scénarios'!$R$43:$R$1010=AD$15),('Hypothèses des scénarios'!$M$43:$M$1010))</f>
        <v>0</v>
      </c>
    </row>
    <row r="18" spans="2:30" s="177" customFormat="1" x14ac:dyDescent="0.2">
      <c r="B18" s="13" t="s">
        <v>13</v>
      </c>
      <c r="C18" s="178"/>
      <c r="D18" s="179"/>
      <c r="E18" s="180"/>
      <c r="F18" s="181">
        <f>F17</f>
        <v>0</v>
      </c>
      <c r="G18" s="181">
        <f t="shared" ref="G18:AD18" si="1">G17</f>
        <v>0</v>
      </c>
      <c r="H18" s="181">
        <f t="shared" si="1"/>
        <v>0</v>
      </c>
      <c r="I18" s="181">
        <f t="shared" si="1"/>
        <v>0</v>
      </c>
      <c r="J18" s="181">
        <f t="shared" si="1"/>
        <v>0</v>
      </c>
      <c r="K18" s="181">
        <f t="shared" si="1"/>
        <v>0</v>
      </c>
      <c r="L18" s="181">
        <f t="shared" si="1"/>
        <v>0</v>
      </c>
      <c r="M18" s="181">
        <f t="shared" si="1"/>
        <v>0</v>
      </c>
      <c r="N18" s="181">
        <f t="shared" si="1"/>
        <v>0</v>
      </c>
      <c r="O18" s="181">
        <f t="shared" si="1"/>
        <v>0</v>
      </c>
      <c r="P18" s="181">
        <f t="shared" si="1"/>
        <v>0</v>
      </c>
      <c r="Q18" s="181">
        <f t="shared" si="1"/>
        <v>0</v>
      </c>
      <c r="R18" s="181">
        <f t="shared" si="1"/>
        <v>0</v>
      </c>
      <c r="S18" s="181">
        <f t="shared" si="1"/>
        <v>0</v>
      </c>
      <c r="T18" s="181">
        <f t="shared" si="1"/>
        <v>0</v>
      </c>
      <c r="U18" s="181">
        <f t="shared" si="1"/>
        <v>0</v>
      </c>
      <c r="V18" s="181">
        <f t="shared" si="1"/>
        <v>0</v>
      </c>
      <c r="W18" s="181">
        <f t="shared" si="1"/>
        <v>0</v>
      </c>
      <c r="X18" s="181">
        <f t="shared" si="1"/>
        <v>0</v>
      </c>
      <c r="Y18" s="181">
        <f t="shared" si="1"/>
        <v>0</v>
      </c>
      <c r="Z18" s="181">
        <f t="shared" si="1"/>
        <v>0</v>
      </c>
      <c r="AA18" s="181">
        <f t="shared" si="1"/>
        <v>0</v>
      </c>
      <c r="AB18" s="181">
        <f t="shared" si="1"/>
        <v>0</v>
      </c>
      <c r="AC18" s="181">
        <f t="shared" si="1"/>
        <v>0</v>
      </c>
      <c r="AD18" s="181">
        <f t="shared" si="1"/>
        <v>0</v>
      </c>
    </row>
    <row r="19" spans="2:30" ht="15" x14ac:dyDescent="0.2">
      <c r="B19" s="12" t="s">
        <v>42</v>
      </c>
      <c r="C19" s="114">
        <f ca="1">'Hypothèses des scénarios'!M17</f>
        <v>19179810</v>
      </c>
      <c r="D19" s="22"/>
      <c r="E19" s="38" t="s">
        <v>2</v>
      </c>
      <c r="F19" s="107">
        <f>SUMPRODUCT(('Hypothèses des scénarios'!$D$43:$D$1010=$B19)*('Hypothèses des scénarios'!$R$43:$R$1010&lt;=F$15)*('Hypothèses des scénarios'!$S$43:$S$1010&gt;=F$15),('Hypothèses des scénarios'!$Q$43:$Q$1010))</f>
        <v>0</v>
      </c>
      <c r="G19" s="107">
        <f>SUMPRODUCT(('Hypothèses des scénarios'!$D$43:$D$1010=$B19)*('Hypothèses des scénarios'!$R$43:$R$1010&lt;=G$15)*('Hypothèses des scénarios'!$S$43:$S$1010&gt;=G$15),('Hypothèses des scénarios'!$Q$43:$Q$1010))</f>
        <v>3196635</v>
      </c>
      <c r="H19" s="107">
        <f>SUMPRODUCT(('Hypothèses des scénarios'!$D$43:$D$1010=$B19)*('Hypothèses des scénarios'!$R$43:$R$1010&lt;=H$15)*('Hypothèses des scénarios'!$S$43:$S$1010&gt;=H$15),('Hypothèses des scénarios'!$Q$43:$Q$1010))</f>
        <v>3196635</v>
      </c>
      <c r="I19" s="107">
        <f>SUMPRODUCT(('Hypothèses des scénarios'!$D$43:$D$1010=$B19)*('Hypothèses des scénarios'!$R$43:$R$1010&lt;=I$15)*('Hypothèses des scénarios'!$S$43:$S$1010&gt;=I$15),('Hypothèses des scénarios'!$Q$43:$Q$1010))</f>
        <v>3196635</v>
      </c>
      <c r="J19" s="107">
        <f>SUMPRODUCT(('Hypothèses des scénarios'!$D$43:$D$1010=$B19)*('Hypothèses des scénarios'!$R$43:$R$1010&lt;=J$15)*('Hypothèses des scénarios'!$S$43:$S$1010&gt;=J$15),('Hypothèses des scénarios'!$Q$43:$Q$1010))</f>
        <v>3196635</v>
      </c>
      <c r="K19" s="107">
        <f>SUMPRODUCT(('Hypothèses des scénarios'!$D$43:$D$1010=$B19)*('Hypothèses des scénarios'!$R$43:$R$1010&lt;=K$15)*('Hypothèses des scénarios'!$S$43:$S$1010&gt;=K$15),('Hypothèses des scénarios'!$Q$43:$Q$1010))</f>
        <v>3196635</v>
      </c>
      <c r="L19" s="107">
        <f>SUMPRODUCT(('Hypothèses des scénarios'!$D$43:$D$1010=$B19)*('Hypothèses des scénarios'!$R$43:$R$1010&lt;=L$15)*('Hypothèses des scénarios'!$S$43:$S$1010&gt;=L$15),('Hypothèses des scénarios'!$Q$43:$Q$1010))</f>
        <v>3196635</v>
      </c>
      <c r="M19" s="107">
        <f>SUMPRODUCT(('Hypothèses des scénarios'!$D$43:$D$1010=$B19)*('Hypothèses des scénarios'!$R$43:$R$1010&lt;=M$15)*('Hypothèses des scénarios'!$S$43:$S$1010&gt;=M$15),('Hypothèses des scénarios'!$Q$43:$Q$1010))</f>
        <v>0</v>
      </c>
      <c r="N19" s="107">
        <f>SUMPRODUCT(('Hypothèses des scénarios'!$D$43:$D$1010=$B19)*('Hypothèses des scénarios'!$R$43:$R$1010&lt;=N$15)*('Hypothèses des scénarios'!$S$43:$S$1010&gt;=N$15),('Hypothèses des scénarios'!$Q$43:$Q$1010))</f>
        <v>0</v>
      </c>
      <c r="O19" s="107">
        <f>SUMPRODUCT(('Hypothèses des scénarios'!$D$43:$D$1010=$B19)*('Hypothèses des scénarios'!$R$43:$R$1010&lt;=O$15)*('Hypothèses des scénarios'!$S$43:$S$1010&gt;=O$15),('Hypothèses des scénarios'!$Q$43:$Q$1010))</f>
        <v>0</v>
      </c>
      <c r="P19" s="107">
        <f>SUMPRODUCT(('Hypothèses des scénarios'!$D$43:$D$1010=$B19)*('Hypothèses des scénarios'!$R$43:$R$1010&lt;=P$15)*('Hypothèses des scénarios'!$S$43:$S$1010&gt;=P$15),('Hypothèses des scénarios'!$Q$43:$Q$1010))</f>
        <v>0</v>
      </c>
      <c r="Q19" s="107">
        <f>SUMPRODUCT(('Hypothèses des scénarios'!$D$43:$D$1010=$B19)*('Hypothèses des scénarios'!$R$43:$R$1010&lt;=Q$15)*('Hypothèses des scénarios'!$S$43:$S$1010&gt;=Q$15),('Hypothèses des scénarios'!$Q$43:$Q$1010))</f>
        <v>0</v>
      </c>
      <c r="R19" s="107">
        <f>SUMPRODUCT(('Hypothèses des scénarios'!$D$43:$D$1010=$B19)*('Hypothèses des scénarios'!$R$43:$R$1010&lt;=R$15)*('Hypothèses des scénarios'!$S$43:$S$1010&gt;=R$15),('Hypothèses des scénarios'!$Q$43:$Q$1010))</f>
        <v>0</v>
      </c>
      <c r="S19" s="107">
        <f>SUMPRODUCT(('Hypothèses des scénarios'!$D$43:$D$1010=$B19)*('Hypothèses des scénarios'!$R$43:$R$1010&lt;=S$15)*('Hypothèses des scénarios'!$S$43:$S$1010&gt;=S$15),('Hypothèses des scénarios'!$Q$43:$Q$1010))</f>
        <v>0</v>
      </c>
      <c r="T19" s="107">
        <f>SUMPRODUCT(('Hypothèses des scénarios'!$D$43:$D$1010=$B19)*('Hypothèses des scénarios'!$R$43:$R$1010&lt;=T$15)*('Hypothèses des scénarios'!$S$43:$S$1010&gt;=T$15),('Hypothèses des scénarios'!$Q$43:$Q$1010))</f>
        <v>0</v>
      </c>
      <c r="U19" s="107">
        <f>SUMPRODUCT(('Hypothèses des scénarios'!$D$43:$D$1010=$B19)*('Hypothèses des scénarios'!$R$43:$R$1010&lt;=U$15)*('Hypothèses des scénarios'!$S$43:$S$1010&gt;=U$15),('Hypothèses des scénarios'!$Q$43:$Q$1010))</f>
        <v>0</v>
      </c>
      <c r="V19" s="107">
        <f>SUMPRODUCT(('Hypothèses des scénarios'!$D$43:$D$1010=$B19)*('Hypothèses des scénarios'!$R$43:$R$1010&lt;=V$15)*('Hypothèses des scénarios'!$S$43:$S$1010&gt;=V$15),('Hypothèses des scénarios'!$Q$43:$Q$1010))</f>
        <v>0</v>
      </c>
      <c r="W19" s="107">
        <f>SUMPRODUCT(('Hypothèses des scénarios'!$D$43:$D$1010=$B19)*('Hypothèses des scénarios'!$R$43:$R$1010&lt;=W$15)*('Hypothèses des scénarios'!$S$43:$S$1010&gt;=W$15),('Hypothèses des scénarios'!$Q$43:$Q$1010))</f>
        <v>0</v>
      </c>
      <c r="X19" s="107">
        <f>SUMPRODUCT(('Hypothèses des scénarios'!$D$43:$D$1010=$B19)*('Hypothèses des scénarios'!$R$43:$R$1010&lt;=X$15)*('Hypothèses des scénarios'!$S$43:$S$1010&gt;=X$15),('Hypothèses des scénarios'!$Q$43:$Q$1010))</f>
        <v>0</v>
      </c>
      <c r="Y19" s="107">
        <f>SUMPRODUCT(('Hypothèses des scénarios'!$D$43:$D$1010=$B19)*('Hypothèses des scénarios'!$R$43:$R$1010&lt;=Y$15)*('Hypothèses des scénarios'!$S$43:$S$1010&gt;=Y$15),('Hypothèses des scénarios'!$Q$43:$Q$1010))</f>
        <v>0</v>
      </c>
      <c r="Z19" s="107">
        <f>SUMPRODUCT(('Hypothèses des scénarios'!$D$43:$D$1010=$B19)*('Hypothèses des scénarios'!$R$43:$R$1010&lt;=Z$15)*('Hypothèses des scénarios'!$S$43:$S$1010&gt;=Z$15),('Hypothèses des scénarios'!$Q$43:$Q$1010))</f>
        <v>0</v>
      </c>
      <c r="AA19" s="107">
        <f>SUMPRODUCT(('Hypothèses des scénarios'!$D$43:$D$1010=$B19)*('Hypothèses des scénarios'!$R$43:$R$1010&lt;=AA$15)*('Hypothèses des scénarios'!$S$43:$S$1010&gt;=AA$15),('Hypothèses des scénarios'!$Q$43:$Q$1010))</f>
        <v>0</v>
      </c>
      <c r="AB19" s="107">
        <f>SUMPRODUCT(('Hypothèses des scénarios'!$D$43:$D$1010=$B19)*('Hypothèses des scénarios'!$R$43:$R$1010&lt;=AB$15)*('Hypothèses des scénarios'!$S$43:$S$1010&gt;=AB$15),('Hypothèses des scénarios'!$Q$43:$Q$1010))</f>
        <v>0</v>
      </c>
      <c r="AC19" s="107">
        <f>SUMPRODUCT(('Hypothèses des scénarios'!$D$43:$D$1010=$B19)*('Hypothèses des scénarios'!$R$43:$R$1010&lt;=AC$15)*('Hypothèses des scénarios'!$S$43:$S$1010&gt;=AC$15),('Hypothèses des scénarios'!$Q$43:$Q$1010))</f>
        <v>0</v>
      </c>
      <c r="AD19" s="107">
        <f>SUMPRODUCT(('Hypothèses des scénarios'!$D$43:$D$1010=$B19)*('Hypothèses des scénarios'!$R$43:$R$1010&lt;=AD$15)*('Hypothèses des scénarios'!$S$43:$S$1010&gt;=AD$15),('Hypothèses des scénarios'!$Q$43:$Q$1010))</f>
        <v>0</v>
      </c>
    </row>
    <row r="20" spans="2:30" s="177" customFormat="1" x14ac:dyDescent="0.2">
      <c r="B20" s="13" t="s">
        <v>59</v>
      </c>
      <c r="C20" s="178"/>
      <c r="D20" s="179"/>
      <c r="E20" s="180"/>
      <c r="F20" s="181">
        <f t="shared" ref="F20" si="2">F19*((1+$C$1)^F$14)</f>
        <v>0</v>
      </c>
      <c r="G20" s="181">
        <f t="shared" ref="G20:AD20" si="3">G19*((1+$C$1)^G$14)</f>
        <v>3260567.7</v>
      </c>
      <c r="H20" s="181">
        <f t="shared" si="3"/>
        <v>3325779.054</v>
      </c>
      <c r="I20" s="181">
        <f t="shared" si="3"/>
        <v>3392294.6350799999</v>
      </c>
      <c r="J20" s="181">
        <f t="shared" si="3"/>
        <v>3460140.5277816001</v>
      </c>
      <c r="K20" s="181">
        <f t="shared" si="3"/>
        <v>3529343.3383372319</v>
      </c>
      <c r="L20" s="181">
        <f t="shared" si="3"/>
        <v>3599930.2051039767</v>
      </c>
      <c r="M20" s="181">
        <f t="shared" si="3"/>
        <v>0</v>
      </c>
      <c r="N20" s="181">
        <f t="shared" si="3"/>
        <v>0</v>
      </c>
      <c r="O20" s="181">
        <f t="shared" si="3"/>
        <v>0</v>
      </c>
      <c r="P20" s="181">
        <f t="shared" si="3"/>
        <v>0</v>
      </c>
      <c r="Q20" s="181">
        <f t="shared" si="3"/>
        <v>0</v>
      </c>
      <c r="R20" s="181">
        <f t="shared" si="3"/>
        <v>0</v>
      </c>
      <c r="S20" s="181">
        <f t="shared" si="3"/>
        <v>0</v>
      </c>
      <c r="T20" s="181">
        <f t="shared" si="3"/>
        <v>0</v>
      </c>
      <c r="U20" s="181">
        <f t="shared" si="3"/>
        <v>0</v>
      </c>
      <c r="V20" s="181">
        <f t="shared" si="3"/>
        <v>0</v>
      </c>
      <c r="W20" s="181">
        <f t="shared" si="3"/>
        <v>0</v>
      </c>
      <c r="X20" s="181">
        <f t="shared" si="3"/>
        <v>0</v>
      </c>
      <c r="Y20" s="181">
        <f t="shared" si="3"/>
        <v>0</v>
      </c>
      <c r="Z20" s="181">
        <f t="shared" si="3"/>
        <v>0</v>
      </c>
      <c r="AA20" s="181">
        <f t="shared" si="3"/>
        <v>0</v>
      </c>
      <c r="AB20" s="181">
        <f t="shared" si="3"/>
        <v>0</v>
      </c>
      <c r="AC20" s="181">
        <f t="shared" si="3"/>
        <v>0</v>
      </c>
      <c r="AD20" s="181">
        <f t="shared" si="3"/>
        <v>0</v>
      </c>
    </row>
    <row r="21" spans="2:30" ht="15" x14ac:dyDescent="0.2">
      <c r="B21" s="12" t="s">
        <v>20</v>
      </c>
      <c r="C21" s="114">
        <f ca="1">'Hypothèses des scénarios'!M18</f>
        <v>0</v>
      </c>
      <c r="D21" s="22"/>
      <c r="E21" s="38" t="s">
        <v>2</v>
      </c>
      <c r="F21" s="107">
        <f>SUMPRODUCT(('Hypothèses des scénarios'!$D$43:$D$1010=$B21)*('Hypothèses des scénarios'!$R$43:$R$1010=F$15),('Hypothèses des scénarios'!$M$43:$M$1010))</f>
        <v>0</v>
      </c>
      <c r="G21" s="107">
        <f>SUMPRODUCT(('Hypothèses des scénarios'!$D$43:$D$1010=$B21)*('Hypothèses des scénarios'!$R$43:$R$1010=G$15),('Hypothèses des scénarios'!$M$43:$M$1010))</f>
        <v>0</v>
      </c>
      <c r="H21" s="107">
        <f>SUMPRODUCT(('Hypothèses des scénarios'!$D$43:$D$1010=$B21)*('Hypothèses des scénarios'!$R$43:$R$1010=H$15),('Hypothèses des scénarios'!$M$43:$M$1010))</f>
        <v>0</v>
      </c>
      <c r="I21" s="107">
        <f>SUMPRODUCT(('Hypothèses des scénarios'!$D$43:$D$1010=$B21)*('Hypothèses des scénarios'!$R$43:$R$1010=I$15),('Hypothèses des scénarios'!$M$43:$M$1010))</f>
        <v>0</v>
      </c>
      <c r="J21" s="107">
        <f>SUMPRODUCT(('Hypothèses des scénarios'!$D$43:$D$1010=$B21)*('Hypothèses des scénarios'!$R$43:$R$1010=J$15),('Hypothèses des scénarios'!$M$43:$M$1010))</f>
        <v>0</v>
      </c>
      <c r="K21" s="107">
        <f>SUMPRODUCT(('Hypothèses des scénarios'!$D$43:$D$1010=$B21)*('Hypothèses des scénarios'!$R$43:$R$1010=K$15),('Hypothèses des scénarios'!$M$43:$M$1010))</f>
        <v>0</v>
      </c>
      <c r="L21" s="107">
        <f>SUMPRODUCT(('Hypothèses des scénarios'!$D$43:$D$1010=$B21)*('Hypothèses des scénarios'!$R$43:$R$1010=L$15),('Hypothèses des scénarios'!$M$43:$M$1010))</f>
        <v>0</v>
      </c>
      <c r="M21" s="107">
        <f>SUMPRODUCT(('Hypothèses des scénarios'!$D$43:$D$1010=$B21)*('Hypothèses des scénarios'!$R$43:$R$1010=M$15),('Hypothèses des scénarios'!$M$43:$M$1010))</f>
        <v>0</v>
      </c>
      <c r="N21" s="107">
        <f>SUMPRODUCT(('Hypothèses des scénarios'!$D$43:$D$1010=$B21)*('Hypothèses des scénarios'!$R$43:$R$1010=N$15),('Hypothèses des scénarios'!$M$43:$M$1010))</f>
        <v>0</v>
      </c>
      <c r="O21" s="107">
        <f>SUMPRODUCT(('Hypothèses des scénarios'!$D$43:$D$1010=$B21)*('Hypothèses des scénarios'!$R$43:$R$1010=O$15),('Hypothèses des scénarios'!$M$43:$M$1010))</f>
        <v>0</v>
      </c>
      <c r="P21" s="107">
        <f>SUMPRODUCT(('Hypothèses des scénarios'!$D$43:$D$1010=$B21)*('Hypothèses des scénarios'!$R$43:$R$1010=P$15),('Hypothèses des scénarios'!$M$43:$M$1010))</f>
        <v>0</v>
      </c>
      <c r="Q21" s="107">
        <f>SUMPRODUCT(('Hypothèses des scénarios'!$D$43:$D$1010=$B21)*('Hypothèses des scénarios'!$R$43:$R$1010=Q$15),('Hypothèses des scénarios'!$M$43:$M$1010))</f>
        <v>0</v>
      </c>
      <c r="R21" s="107">
        <f>SUMPRODUCT(('Hypothèses des scénarios'!$D$43:$D$1010=$B21)*('Hypothèses des scénarios'!$R$43:$R$1010=R$15),('Hypothèses des scénarios'!$M$43:$M$1010))</f>
        <v>0</v>
      </c>
      <c r="S21" s="107">
        <f>SUMPRODUCT(('Hypothèses des scénarios'!$D$43:$D$1010=$B21)*('Hypothèses des scénarios'!$R$43:$R$1010=S$15),('Hypothèses des scénarios'!$M$43:$M$1010))</f>
        <v>0</v>
      </c>
      <c r="T21" s="107">
        <f>SUMPRODUCT(('Hypothèses des scénarios'!$D$43:$D$1010=$B21)*('Hypothèses des scénarios'!$R$43:$R$1010=T$15),('Hypothèses des scénarios'!$M$43:$M$1010))</f>
        <v>0</v>
      </c>
      <c r="U21" s="107">
        <f>SUMPRODUCT(('Hypothèses des scénarios'!$D$43:$D$1010=$B21)*('Hypothèses des scénarios'!$R$43:$R$1010=U$15),('Hypothèses des scénarios'!$M$43:$M$1010))</f>
        <v>0</v>
      </c>
      <c r="V21" s="107">
        <f>SUMPRODUCT(('Hypothèses des scénarios'!$D$43:$D$1010=$B21)*('Hypothèses des scénarios'!$R$43:$R$1010=V$15),('Hypothèses des scénarios'!$M$43:$M$1010))</f>
        <v>0</v>
      </c>
      <c r="W21" s="107">
        <f>SUMPRODUCT(('Hypothèses des scénarios'!$D$43:$D$1010=$B21)*('Hypothèses des scénarios'!$R$43:$R$1010=W$15),('Hypothèses des scénarios'!$M$43:$M$1010))</f>
        <v>0</v>
      </c>
      <c r="X21" s="107">
        <f>SUMPRODUCT(('Hypothèses des scénarios'!$D$43:$D$1010=$B21)*('Hypothèses des scénarios'!$R$43:$R$1010=X$15),('Hypothèses des scénarios'!$M$43:$M$1010))</f>
        <v>0</v>
      </c>
      <c r="Y21" s="107">
        <f>SUMPRODUCT(('Hypothèses des scénarios'!$D$43:$D$1010=$B21)*('Hypothèses des scénarios'!$R$43:$R$1010=Y$15),('Hypothèses des scénarios'!$M$43:$M$1010))</f>
        <v>0</v>
      </c>
      <c r="Z21" s="107">
        <f>SUMPRODUCT(('Hypothèses des scénarios'!$D$43:$D$1010=$B21)*('Hypothèses des scénarios'!$R$43:$R$1010=Z$15),('Hypothèses des scénarios'!$M$43:$M$1010))</f>
        <v>0</v>
      </c>
      <c r="AA21" s="107">
        <f>SUMPRODUCT(('Hypothèses des scénarios'!$D$43:$D$1010=$B21)*('Hypothèses des scénarios'!$R$43:$R$1010=AA$15),('Hypothèses des scénarios'!$M$43:$M$1010))</f>
        <v>0</v>
      </c>
      <c r="AB21" s="107">
        <f>SUMPRODUCT(('Hypothèses des scénarios'!$D$43:$D$1010=$B21)*('Hypothèses des scénarios'!$R$43:$R$1010=AB$15),('Hypothèses des scénarios'!$M$43:$M$1010))</f>
        <v>0</v>
      </c>
      <c r="AC21" s="107">
        <f>SUMPRODUCT(('Hypothèses des scénarios'!$D$43:$D$1010=$B21)*('Hypothèses des scénarios'!$R$43:$R$1010=AC$15),('Hypothèses des scénarios'!$M$43:$M$1010))</f>
        <v>0</v>
      </c>
      <c r="AD21" s="107">
        <f>SUMPRODUCT(('Hypothèses des scénarios'!$D$43:$D$1010=$B21)*('Hypothèses des scénarios'!$R$43:$R$1010=AD$15),('Hypothèses des scénarios'!$M$43:$M$1010))</f>
        <v>0</v>
      </c>
    </row>
    <row r="22" spans="2:30" s="177" customFormat="1" x14ac:dyDescent="0.2">
      <c r="B22" s="13" t="s">
        <v>26</v>
      </c>
      <c r="C22" s="178"/>
      <c r="D22" s="179"/>
      <c r="E22" s="180"/>
      <c r="F22" s="181">
        <f>F21</f>
        <v>0</v>
      </c>
      <c r="G22" s="181">
        <f t="shared" ref="G22:AD22" si="4">G21</f>
        <v>0</v>
      </c>
      <c r="H22" s="181">
        <f t="shared" si="4"/>
        <v>0</v>
      </c>
      <c r="I22" s="181">
        <f t="shared" si="4"/>
        <v>0</v>
      </c>
      <c r="J22" s="181">
        <f t="shared" si="4"/>
        <v>0</v>
      </c>
      <c r="K22" s="181">
        <f t="shared" si="4"/>
        <v>0</v>
      </c>
      <c r="L22" s="181">
        <f t="shared" si="4"/>
        <v>0</v>
      </c>
      <c r="M22" s="181">
        <f t="shared" si="4"/>
        <v>0</v>
      </c>
      <c r="N22" s="181">
        <f t="shared" si="4"/>
        <v>0</v>
      </c>
      <c r="O22" s="181">
        <f t="shared" si="4"/>
        <v>0</v>
      </c>
      <c r="P22" s="181">
        <f t="shared" si="4"/>
        <v>0</v>
      </c>
      <c r="Q22" s="181">
        <f t="shared" si="4"/>
        <v>0</v>
      </c>
      <c r="R22" s="181">
        <f t="shared" si="4"/>
        <v>0</v>
      </c>
      <c r="S22" s="181">
        <f t="shared" si="4"/>
        <v>0</v>
      </c>
      <c r="T22" s="181">
        <f t="shared" si="4"/>
        <v>0</v>
      </c>
      <c r="U22" s="181">
        <f t="shared" si="4"/>
        <v>0</v>
      </c>
      <c r="V22" s="181">
        <f t="shared" si="4"/>
        <v>0</v>
      </c>
      <c r="W22" s="181">
        <f t="shared" si="4"/>
        <v>0</v>
      </c>
      <c r="X22" s="181">
        <f t="shared" si="4"/>
        <v>0</v>
      </c>
      <c r="Y22" s="181">
        <f t="shared" si="4"/>
        <v>0</v>
      </c>
      <c r="Z22" s="181">
        <f t="shared" si="4"/>
        <v>0</v>
      </c>
      <c r="AA22" s="181">
        <f t="shared" si="4"/>
        <v>0</v>
      </c>
      <c r="AB22" s="181">
        <f t="shared" si="4"/>
        <v>0</v>
      </c>
      <c r="AC22" s="181">
        <f t="shared" si="4"/>
        <v>0</v>
      </c>
      <c r="AD22" s="181">
        <f t="shared" si="4"/>
        <v>0</v>
      </c>
    </row>
    <row r="23" spans="2:30" ht="15" x14ac:dyDescent="0.2">
      <c r="B23" s="12" t="s">
        <v>43</v>
      </c>
      <c r="C23" s="114">
        <f ca="1">'Hypothèses des scénarios'!M19</f>
        <v>0</v>
      </c>
      <c r="D23" s="22"/>
      <c r="E23" s="38" t="s">
        <v>2</v>
      </c>
      <c r="F23" s="107">
        <f>SUMPRODUCT(('Hypothèses des scénarios'!$D$43:$D$1010=$B23)*('Hypothèses des scénarios'!$R$43:$R$1010=F$15),('Hypothèses des scénarios'!$M$43:$M$1010))</f>
        <v>0</v>
      </c>
      <c r="G23" s="107">
        <f>SUMPRODUCT(('Hypothèses des scénarios'!$D$43:$D$1010=$B23)*('Hypothèses des scénarios'!$R$43:$R$1010=G$15),('Hypothèses des scénarios'!$M$43:$M$1010))</f>
        <v>0</v>
      </c>
      <c r="H23" s="107">
        <f>SUMPRODUCT(('Hypothèses des scénarios'!$D$43:$D$1010=$B23)*('Hypothèses des scénarios'!$R$43:$R$1010=H$15),('Hypothèses des scénarios'!$M$43:$M$1010))</f>
        <v>0</v>
      </c>
      <c r="I23" s="107">
        <f>SUMPRODUCT(('Hypothèses des scénarios'!$D$43:$D$1010=$B23)*('Hypothèses des scénarios'!$R$43:$R$1010=I$15),('Hypothèses des scénarios'!$M$43:$M$1010))</f>
        <v>0</v>
      </c>
      <c r="J23" s="107">
        <f>SUMPRODUCT(('Hypothèses des scénarios'!$D$43:$D$1010=$B23)*('Hypothèses des scénarios'!$R$43:$R$1010=J$15),('Hypothèses des scénarios'!$M$43:$M$1010))</f>
        <v>0</v>
      </c>
      <c r="K23" s="107">
        <f>SUMPRODUCT(('Hypothèses des scénarios'!$D$43:$D$1010=$B23)*('Hypothèses des scénarios'!$R$43:$R$1010=K$15),('Hypothèses des scénarios'!$M$43:$M$1010))</f>
        <v>0</v>
      </c>
      <c r="L23" s="107">
        <f>SUMPRODUCT(('Hypothèses des scénarios'!$D$43:$D$1010=$B23)*('Hypothèses des scénarios'!$R$43:$R$1010=L$15),('Hypothèses des scénarios'!$M$43:$M$1010))</f>
        <v>0</v>
      </c>
      <c r="M23" s="107">
        <f>SUMPRODUCT(('Hypothèses des scénarios'!$D$43:$D$1010=$B23)*('Hypothèses des scénarios'!$R$43:$R$1010=M$15),('Hypothèses des scénarios'!$M$43:$M$1010))</f>
        <v>0</v>
      </c>
      <c r="N23" s="107">
        <f>SUMPRODUCT(('Hypothèses des scénarios'!$D$43:$D$1010=$B23)*('Hypothèses des scénarios'!$R$43:$R$1010=N$15),('Hypothèses des scénarios'!$M$43:$M$1010))</f>
        <v>0</v>
      </c>
      <c r="O23" s="107">
        <f>SUMPRODUCT(('Hypothèses des scénarios'!$D$43:$D$1010=$B23)*('Hypothèses des scénarios'!$R$43:$R$1010=O$15),('Hypothèses des scénarios'!$M$43:$M$1010))</f>
        <v>0</v>
      </c>
      <c r="P23" s="107">
        <f>SUMPRODUCT(('Hypothèses des scénarios'!$D$43:$D$1010=$B23)*('Hypothèses des scénarios'!$R$43:$R$1010=P$15),('Hypothèses des scénarios'!$M$43:$M$1010))</f>
        <v>0</v>
      </c>
      <c r="Q23" s="107">
        <f>SUMPRODUCT(('Hypothèses des scénarios'!$D$43:$D$1010=$B23)*('Hypothèses des scénarios'!$R$43:$R$1010=Q$15),('Hypothèses des scénarios'!$M$43:$M$1010))</f>
        <v>0</v>
      </c>
      <c r="R23" s="107">
        <f>SUMPRODUCT(('Hypothèses des scénarios'!$D$43:$D$1010=$B23)*('Hypothèses des scénarios'!$R$43:$R$1010=R$15),('Hypothèses des scénarios'!$M$43:$M$1010))</f>
        <v>0</v>
      </c>
      <c r="S23" s="107">
        <f>SUMPRODUCT(('Hypothèses des scénarios'!$D$43:$D$1010=$B23)*('Hypothèses des scénarios'!$R$43:$R$1010=S$15),('Hypothèses des scénarios'!$M$43:$M$1010))</f>
        <v>0</v>
      </c>
      <c r="T23" s="107">
        <f>SUMPRODUCT(('Hypothèses des scénarios'!$D$43:$D$1010=$B23)*('Hypothèses des scénarios'!$R$43:$R$1010=T$15),('Hypothèses des scénarios'!$M$43:$M$1010))</f>
        <v>0</v>
      </c>
      <c r="U23" s="107">
        <f>SUMPRODUCT(('Hypothèses des scénarios'!$D$43:$D$1010=$B23)*('Hypothèses des scénarios'!$R$43:$R$1010=U$15),('Hypothèses des scénarios'!$M$43:$M$1010))</f>
        <v>0</v>
      </c>
      <c r="V23" s="107">
        <f>SUMPRODUCT(('Hypothèses des scénarios'!$D$43:$D$1010=$B23)*('Hypothèses des scénarios'!$R$43:$R$1010=V$15),('Hypothèses des scénarios'!$M$43:$M$1010))</f>
        <v>0</v>
      </c>
      <c r="W23" s="107">
        <f>SUMPRODUCT(('Hypothèses des scénarios'!$D$43:$D$1010=$B23)*('Hypothèses des scénarios'!$R$43:$R$1010=W$15),('Hypothèses des scénarios'!$M$43:$M$1010))</f>
        <v>0</v>
      </c>
      <c r="X23" s="107">
        <f>SUMPRODUCT(('Hypothèses des scénarios'!$D$43:$D$1010=$B23)*('Hypothèses des scénarios'!$R$43:$R$1010=X$15),('Hypothèses des scénarios'!$M$43:$M$1010))</f>
        <v>0</v>
      </c>
      <c r="Y23" s="107">
        <f>SUMPRODUCT(('Hypothèses des scénarios'!$D$43:$D$1010=$B23)*('Hypothèses des scénarios'!$R$43:$R$1010=Y$15),('Hypothèses des scénarios'!$M$43:$M$1010))</f>
        <v>0</v>
      </c>
      <c r="Z23" s="107">
        <f>SUMPRODUCT(('Hypothèses des scénarios'!$D$43:$D$1010=$B23)*('Hypothèses des scénarios'!$R$43:$R$1010=Z$15),('Hypothèses des scénarios'!$M$43:$M$1010))</f>
        <v>0</v>
      </c>
      <c r="AA23" s="107">
        <f>SUMPRODUCT(('Hypothèses des scénarios'!$D$43:$D$1010=$B23)*('Hypothèses des scénarios'!$R$43:$R$1010=AA$15),('Hypothèses des scénarios'!$M$43:$M$1010))</f>
        <v>0</v>
      </c>
      <c r="AB23" s="107">
        <f>SUMPRODUCT(('Hypothèses des scénarios'!$D$43:$D$1010=$B23)*('Hypothèses des scénarios'!$R$43:$R$1010=AB$15),('Hypothèses des scénarios'!$M$43:$M$1010))</f>
        <v>0</v>
      </c>
      <c r="AC23" s="107">
        <f>SUMPRODUCT(('Hypothèses des scénarios'!$D$43:$D$1010=$B23)*('Hypothèses des scénarios'!$R$43:$R$1010=AC$15),('Hypothèses des scénarios'!$M$43:$M$1010))</f>
        <v>0</v>
      </c>
      <c r="AD23" s="107">
        <f>SUMPRODUCT(('Hypothèses des scénarios'!$D$43:$D$1010=$B23)*('Hypothèses des scénarios'!$R$43:$R$1010=AD$15),('Hypothèses des scénarios'!$M$43:$M$1010))</f>
        <v>0</v>
      </c>
    </row>
    <row r="24" spans="2:30" s="182" customFormat="1" x14ac:dyDescent="0.2">
      <c r="B24" s="13" t="s">
        <v>59</v>
      </c>
      <c r="C24" s="183"/>
      <c r="D24" s="184"/>
      <c r="E24" s="185"/>
      <c r="F24" s="181">
        <f t="shared" ref="F24" si="5">F23*((1+$C$3)^F$14)</f>
        <v>0</v>
      </c>
      <c r="G24" s="181">
        <f t="shared" ref="G24:AD24" si="6">G23*((1+$C$3)^G$14)</f>
        <v>0</v>
      </c>
      <c r="H24" s="181">
        <f t="shared" si="6"/>
        <v>0</v>
      </c>
      <c r="I24" s="181">
        <f t="shared" si="6"/>
        <v>0</v>
      </c>
      <c r="J24" s="181">
        <f t="shared" si="6"/>
        <v>0</v>
      </c>
      <c r="K24" s="181">
        <f t="shared" si="6"/>
        <v>0</v>
      </c>
      <c r="L24" s="181">
        <f t="shared" si="6"/>
        <v>0</v>
      </c>
      <c r="M24" s="181">
        <f t="shared" si="6"/>
        <v>0</v>
      </c>
      <c r="N24" s="181">
        <f t="shared" si="6"/>
        <v>0</v>
      </c>
      <c r="O24" s="181">
        <f t="shared" si="6"/>
        <v>0</v>
      </c>
      <c r="P24" s="181">
        <f t="shared" si="6"/>
        <v>0</v>
      </c>
      <c r="Q24" s="181">
        <f t="shared" si="6"/>
        <v>0</v>
      </c>
      <c r="R24" s="181">
        <f t="shared" si="6"/>
        <v>0</v>
      </c>
      <c r="S24" s="181">
        <f t="shared" si="6"/>
        <v>0</v>
      </c>
      <c r="T24" s="181">
        <f t="shared" si="6"/>
        <v>0</v>
      </c>
      <c r="U24" s="181">
        <f t="shared" si="6"/>
        <v>0</v>
      </c>
      <c r="V24" s="181">
        <f t="shared" si="6"/>
        <v>0</v>
      </c>
      <c r="W24" s="181">
        <f t="shared" si="6"/>
        <v>0</v>
      </c>
      <c r="X24" s="181">
        <f t="shared" si="6"/>
        <v>0</v>
      </c>
      <c r="Y24" s="181">
        <f t="shared" si="6"/>
        <v>0</v>
      </c>
      <c r="Z24" s="181">
        <f t="shared" si="6"/>
        <v>0</v>
      </c>
      <c r="AA24" s="181">
        <f t="shared" si="6"/>
        <v>0</v>
      </c>
      <c r="AB24" s="181">
        <f t="shared" si="6"/>
        <v>0</v>
      </c>
      <c r="AC24" s="181">
        <f t="shared" si="6"/>
        <v>0</v>
      </c>
      <c r="AD24" s="181">
        <f t="shared" si="6"/>
        <v>0</v>
      </c>
    </row>
    <row r="25" spans="2:30" ht="15" x14ac:dyDescent="0.2">
      <c r="B25" s="12" t="s">
        <v>22</v>
      </c>
      <c r="C25" s="114">
        <f ca="1">'Hypothèses des scénarios'!M20</f>
        <v>66643.199999999997</v>
      </c>
      <c r="D25" s="22"/>
      <c r="E25" s="38" t="s">
        <v>2</v>
      </c>
      <c r="F25" s="107">
        <f>SUMPRODUCT(('Hypothèses des scénarios'!$D$43:$D$1010=$B25)*('Hypothèses des scénarios'!$R$43:$R$1010=F$15),('Hypothèses des scénarios'!$M$43:$M$1010))</f>
        <v>0</v>
      </c>
      <c r="G25" s="107">
        <f>SUMPRODUCT(('Hypothèses des scénarios'!$D$43:$D$1010=$B25)*('Hypothèses des scénarios'!$R$43:$R$1010=G$15),('Hypothèses des scénarios'!$M$43:$M$1010))</f>
        <v>0</v>
      </c>
      <c r="H25" s="107">
        <f>SUMPRODUCT(('Hypothèses des scénarios'!$D$43:$D$1010=$B25)*('Hypothèses des scénarios'!$R$43:$R$1010=H$15),('Hypothèses des scénarios'!$M$43:$M$1010))</f>
        <v>0</v>
      </c>
      <c r="I25" s="107">
        <f>SUMPRODUCT(('Hypothèses des scénarios'!$D$43:$D$1010=$B25)*('Hypothèses des scénarios'!$R$43:$R$1010=I$15),('Hypothèses des scénarios'!$M$43:$M$1010))</f>
        <v>0</v>
      </c>
      <c r="J25" s="107">
        <f>SUMPRODUCT(('Hypothèses des scénarios'!$D$43:$D$1010=$B25)*('Hypothèses des scénarios'!$R$43:$R$1010=J$15),('Hypothèses des scénarios'!$M$43:$M$1010))</f>
        <v>0</v>
      </c>
      <c r="K25" s="107">
        <f>SUMPRODUCT(('Hypothèses des scénarios'!$D$43:$D$1010=$B25)*('Hypothèses des scénarios'!$R$43:$R$1010=K$15),('Hypothèses des scénarios'!$M$43:$M$1010))</f>
        <v>0</v>
      </c>
      <c r="L25" s="107">
        <f>SUMPRODUCT(('Hypothèses des scénarios'!$D$43:$D$1010=$B25)*('Hypothèses des scénarios'!$R$43:$R$1010=L$15),('Hypothèses des scénarios'!$M$43:$M$1010))</f>
        <v>66643.199999999997</v>
      </c>
      <c r="M25" s="107">
        <f>SUMPRODUCT(('Hypothèses des scénarios'!$D$43:$D$1010=$B25)*('Hypothèses des scénarios'!$R$43:$R$1010=M$15),('Hypothèses des scénarios'!$M$43:$M$1010))</f>
        <v>0</v>
      </c>
      <c r="N25" s="107">
        <f>SUMPRODUCT(('Hypothèses des scénarios'!$D$43:$D$1010=$B25)*('Hypothèses des scénarios'!$R$43:$R$1010=N$15),('Hypothèses des scénarios'!$M$43:$M$1010))</f>
        <v>0</v>
      </c>
      <c r="O25" s="107">
        <f>SUMPRODUCT(('Hypothèses des scénarios'!$D$43:$D$1010=$B25)*('Hypothèses des scénarios'!$R$43:$R$1010=O$15),('Hypothèses des scénarios'!$M$43:$M$1010))</f>
        <v>0</v>
      </c>
      <c r="P25" s="107">
        <f>SUMPRODUCT(('Hypothèses des scénarios'!$D$43:$D$1010=$B25)*('Hypothèses des scénarios'!$R$43:$R$1010=P$15),('Hypothèses des scénarios'!$M$43:$M$1010))</f>
        <v>0</v>
      </c>
      <c r="Q25" s="107">
        <f>SUMPRODUCT(('Hypothèses des scénarios'!$D$43:$D$1010=$B25)*('Hypothèses des scénarios'!$R$43:$R$1010=Q$15),('Hypothèses des scénarios'!$M$43:$M$1010))</f>
        <v>0</v>
      </c>
      <c r="R25" s="107">
        <f>SUMPRODUCT(('Hypothèses des scénarios'!$D$43:$D$1010=$B25)*('Hypothèses des scénarios'!$R$43:$R$1010=R$15),('Hypothèses des scénarios'!$M$43:$M$1010))</f>
        <v>0</v>
      </c>
      <c r="S25" s="107">
        <f>SUMPRODUCT(('Hypothèses des scénarios'!$D$43:$D$1010=$B25)*('Hypothèses des scénarios'!$R$43:$R$1010=S$15),('Hypothèses des scénarios'!$M$43:$M$1010))</f>
        <v>0</v>
      </c>
      <c r="T25" s="107">
        <f>SUMPRODUCT(('Hypothèses des scénarios'!$D$43:$D$1010=$B25)*('Hypothèses des scénarios'!$R$43:$R$1010=T$15),('Hypothèses des scénarios'!$M$43:$M$1010))</f>
        <v>0</v>
      </c>
      <c r="U25" s="107">
        <f>SUMPRODUCT(('Hypothèses des scénarios'!$D$43:$D$1010=$B25)*('Hypothèses des scénarios'!$R$43:$R$1010=U$15),('Hypothèses des scénarios'!$M$43:$M$1010))</f>
        <v>0</v>
      </c>
      <c r="V25" s="107">
        <f>SUMPRODUCT(('Hypothèses des scénarios'!$D$43:$D$1010=$B25)*('Hypothèses des scénarios'!$R$43:$R$1010=V$15),('Hypothèses des scénarios'!$M$43:$M$1010))</f>
        <v>0</v>
      </c>
      <c r="W25" s="107">
        <f>SUMPRODUCT(('Hypothèses des scénarios'!$D$43:$D$1010=$B25)*('Hypothèses des scénarios'!$R$43:$R$1010=W$15),('Hypothèses des scénarios'!$M$43:$M$1010))</f>
        <v>0</v>
      </c>
      <c r="X25" s="107">
        <f>SUMPRODUCT(('Hypothèses des scénarios'!$D$43:$D$1010=$B25)*('Hypothèses des scénarios'!$R$43:$R$1010=X$15),('Hypothèses des scénarios'!$M$43:$M$1010))</f>
        <v>0</v>
      </c>
      <c r="Y25" s="107">
        <f>SUMPRODUCT(('Hypothèses des scénarios'!$D$43:$D$1010=$B25)*('Hypothèses des scénarios'!$R$43:$R$1010=Y$15),('Hypothèses des scénarios'!$M$43:$M$1010))</f>
        <v>0</v>
      </c>
      <c r="Z25" s="107">
        <f>SUMPRODUCT(('Hypothèses des scénarios'!$D$43:$D$1010=$B25)*('Hypothèses des scénarios'!$R$43:$R$1010=Z$15),('Hypothèses des scénarios'!$M$43:$M$1010))</f>
        <v>0</v>
      </c>
      <c r="AA25" s="107">
        <f>SUMPRODUCT(('Hypothèses des scénarios'!$D$43:$D$1010=$B25)*('Hypothèses des scénarios'!$R$43:$R$1010=AA$15),('Hypothèses des scénarios'!$M$43:$M$1010))</f>
        <v>0</v>
      </c>
      <c r="AB25" s="107">
        <f>SUMPRODUCT(('Hypothèses des scénarios'!$D$43:$D$1010=$B25)*('Hypothèses des scénarios'!$R$43:$R$1010=AB$15),('Hypothèses des scénarios'!$M$43:$M$1010))</f>
        <v>0</v>
      </c>
      <c r="AC25" s="107">
        <f>SUMPRODUCT(('Hypothèses des scénarios'!$D$43:$D$1010=$B25)*('Hypothèses des scénarios'!$R$43:$R$1010=AC$15),('Hypothèses des scénarios'!$M$43:$M$1010))</f>
        <v>0</v>
      </c>
      <c r="AD25" s="107">
        <f>SUMPRODUCT(('Hypothèses des scénarios'!$D$43:$D$1010=$B25)*('Hypothèses des scénarios'!$R$43:$R$1010=AD$15),('Hypothèses des scénarios'!$M$43:$M$1010))</f>
        <v>0</v>
      </c>
    </row>
    <row r="26" spans="2:30" s="182" customFormat="1" x14ac:dyDescent="0.2">
      <c r="B26" s="13" t="s">
        <v>59</v>
      </c>
      <c r="C26" s="183"/>
      <c r="D26" s="184"/>
      <c r="E26" s="185"/>
      <c r="F26" s="181">
        <f t="shared" ref="F26" si="7">F25*((1+$C$3)^F$14)</f>
        <v>0</v>
      </c>
      <c r="G26" s="181">
        <f t="shared" ref="G26:AD26" si="8">G25*((1+$C$3)^G$14)</f>
        <v>0</v>
      </c>
      <c r="H26" s="181">
        <f t="shared" si="8"/>
        <v>0</v>
      </c>
      <c r="I26" s="181">
        <f t="shared" si="8"/>
        <v>0</v>
      </c>
      <c r="J26" s="181">
        <f t="shared" si="8"/>
        <v>0</v>
      </c>
      <c r="K26" s="181">
        <f t="shared" si="8"/>
        <v>0</v>
      </c>
      <c r="L26" s="181">
        <f t="shared" si="8"/>
        <v>72870.558127582117</v>
      </c>
      <c r="M26" s="181">
        <f t="shared" si="8"/>
        <v>0</v>
      </c>
      <c r="N26" s="181">
        <f t="shared" si="8"/>
        <v>0</v>
      </c>
      <c r="O26" s="181">
        <f t="shared" si="8"/>
        <v>0</v>
      </c>
      <c r="P26" s="181">
        <f t="shared" si="8"/>
        <v>0</v>
      </c>
      <c r="Q26" s="181">
        <f t="shared" si="8"/>
        <v>0</v>
      </c>
      <c r="R26" s="181">
        <f t="shared" si="8"/>
        <v>0</v>
      </c>
      <c r="S26" s="181">
        <f t="shared" si="8"/>
        <v>0</v>
      </c>
      <c r="T26" s="181">
        <f t="shared" si="8"/>
        <v>0</v>
      </c>
      <c r="U26" s="181">
        <f t="shared" si="8"/>
        <v>0</v>
      </c>
      <c r="V26" s="181">
        <f t="shared" si="8"/>
        <v>0</v>
      </c>
      <c r="W26" s="181">
        <f t="shared" si="8"/>
        <v>0</v>
      </c>
      <c r="X26" s="181">
        <f t="shared" si="8"/>
        <v>0</v>
      </c>
      <c r="Y26" s="181">
        <f t="shared" si="8"/>
        <v>0</v>
      </c>
      <c r="Z26" s="181">
        <f t="shared" si="8"/>
        <v>0</v>
      </c>
      <c r="AA26" s="181">
        <f t="shared" si="8"/>
        <v>0</v>
      </c>
      <c r="AB26" s="181">
        <f t="shared" si="8"/>
        <v>0</v>
      </c>
      <c r="AC26" s="181">
        <f t="shared" si="8"/>
        <v>0</v>
      </c>
      <c r="AD26" s="181">
        <f t="shared" si="8"/>
        <v>0</v>
      </c>
    </row>
    <row r="27" spans="2:30" ht="15" x14ac:dyDescent="0.2">
      <c r="B27" s="12" t="s">
        <v>21</v>
      </c>
      <c r="C27" s="114">
        <f ca="1">'Hypothèses des scénarios'!M21</f>
        <v>0</v>
      </c>
      <c r="D27" s="22"/>
      <c r="E27" s="38" t="s">
        <v>2</v>
      </c>
      <c r="F27" s="107">
        <f>SUMPRODUCT(('Hypothèses des scénarios'!$D$43:$D$1010=$B27)*('Hypothèses des scénarios'!$R$43:$R$1010&lt;=F$15)*('Hypothèses des scénarios'!$S$43:$S$1010&gt;=F$15),('Hypothèses des scénarios'!$Q$43:$Q$1010))</f>
        <v>0</v>
      </c>
      <c r="G27" s="107">
        <f>SUMPRODUCT(('Hypothèses des scénarios'!$D$43:$D$1010=$B27)*('Hypothèses des scénarios'!$R$43:$R$1010&lt;=G$15)*('Hypothèses des scénarios'!$S$43:$S$1010&gt;=G$15),('Hypothèses des scénarios'!$Q$43:$Q$1010))</f>
        <v>0</v>
      </c>
      <c r="H27" s="107">
        <f>SUMPRODUCT(('Hypothèses des scénarios'!$D$43:$D$1010=$B27)*('Hypothèses des scénarios'!$R$43:$R$1010&lt;=H$15)*('Hypothèses des scénarios'!$S$43:$S$1010&gt;=H$15),('Hypothèses des scénarios'!$Q$43:$Q$1010))</f>
        <v>0</v>
      </c>
      <c r="I27" s="107">
        <f>SUMPRODUCT(('Hypothèses des scénarios'!$D$43:$D$1010=$B27)*('Hypothèses des scénarios'!$R$43:$R$1010&lt;=I$15)*('Hypothèses des scénarios'!$S$43:$S$1010&gt;=I$15),('Hypothèses des scénarios'!$Q$43:$Q$1010))</f>
        <v>0</v>
      </c>
      <c r="J27" s="107">
        <f>SUMPRODUCT(('Hypothèses des scénarios'!$D$43:$D$1010=$B27)*('Hypothèses des scénarios'!$R$43:$R$1010&lt;=J$15)*('Hypothèses des scénarios'!$S$43:$S$1010&gt;=J$15),('Hypothèses des scénarios'!$Q$43:$Q$1010))</f>
        <v>0</v>
      </c>
      <c r="K27" s="107">
        <f>SUMPRODUCT(('Hypothèses des scénarios'!$D$43:$D$1010=$B27)*('Hypothèses des scénarios'!$R$43:$R$1010&lt;=K$15)*('Hypothèses des scénarios'!$S$43:$S$1010&gt;=K$15),('Hypothèses des scénarios'!$Q$43:$Q$1010))</f>
        <v>0</v>
      </c>
      <c r="L27" s="107">
        <f>SUMPRODUCT(('Hypothèses des scénarios'!$D$43:$D$1010=$B27)*('Hypothèses des scénarios'!$R$43:$R$1010&lt;=L$15)*('Hypothèses des scénarios'!$S$43:$S$1010&gt;=L$15),('Hypothèses des scénarios'!$Q$43:$Q$1010))</f>
        <v>0</v>
      </c>
      <c r="M27" s="107">
        <f>SUMPRODUCT(('Hypothèses des scénarios'!$D$43:$D$1010=$B27)*('Hypothèses des scénarios'!$R$43:$R$1010&lt;=M$15)*('Hypothèses des scénarios'!$S$43:$S$1010&gt;=M$15),('Hypothèses des scénarios'!$Q$43:$Q$1010))</f>
        <v>0</v>
      </c>
      <c r="N27" s="107">
        <f>SUMPRODUCT(('Hypothèses des scénarios'!$D$43:$D$1010=$B27)*('Hypothèses des scénarios'!$R$43:$R$1010&lt;=N$15)*('Hypothèses des scénarios'!$S$43:$S$1010&gt;=N$15),('Hypothèses des scénarios'!$Q$43:$Q$1010))</f>
        <v>0</v>
      </c>
      <c r="O27" s="107">
        <f>SUMPRODUCT(('Hypothèses des scénarios'!$D$43:$D$1010=$B27)*('Hypothèses des scénarios'!$R$43:$R$1010&lt;=O$15)*('Hypothèses des scénarios'!$S$43:$S$1010&gt;=O$15),('Hypothèses des scénarios'!$Q$43:$Q$1010))</f>
        <v>0</v>
      </c>
      <c r="P27" s="107">
        <f>SUMPRODUCT(('Hypothèses des scénarios'!$D$43:$D$1010=$B27)*('Hypothèses des scénarios'!$R$43:$R$1010&lt;=P$15)*('Hypothèses des scénarios'!$S$43:$S$1010&gt;=P$15),('Hypothèses des scénarios'!$Q$43:$Q$1010))</f>
        <v>0</v>
      </c>
      <c r="Q27" s="107">
        <f>SUMPRODUCT(('Hypothèses des scénarios'!$D$43:$D$1010=$B27)*('Hypothèses des scénarios'!$R$43:$R$1010&lt;=Q$15)*('Hypothèses des scénarios'!$S$43:$S$1010&gt;=Q$15),('Hypothèses des scénarios'!$Q$43:$Q$1010))</f>
        <v>0</v>
      </c>
      <c r="R27" s="107">
        <f>SUMPRODUCT(('Hypothèses des scénarios'!$D$43:$D$1010=$B27)*('Hypothèses des scénarios'!$R$43:$R$1010&lt;=R$15)*('Hypothèses des scénarios'!$S$43:$S$1010&gt;=R$15),('Hypothèses des scénarios'!$Q$43:$Q$1010))</f>
        <v>0</v>
      </c>
      <c r="S27" s="107">
        <f>SUMPRODUCT(('Hypothèses des scénarios'!$D$43:$D$1010=$B27)*('Hypothèses des scénarios'!$R$43:$R$1010&lt;=S$15)*('Hypothèses des scénarios'!$S$43:$S$1010&gt;=S$15),('Hypothèses des scénarios'!$Q$43:$Q$1010))</f>
        <v>0</v>
      </c>
      <c r="T27" s="107">
        <f>SUMPRODUCT(('Hypothèses des scénarios'!$D$43:$D$1010=$B27)*('Hypothèses des scénarios'!$R$43:$R$1010&lt;=T$15)*('Hypothèses des scénarios'!$S$43:$S$1010&gt;=T$15),('Hypothèses des scénarios'!$Q$43:$Q$1010))</f>
        <v>0</v>
      </c>
      <c r="U27" s="107">
        <f>SUMPRODUCT(('Hypothèses des scénarios'!$D$43:$D$1010=$B27)*('Hypothèses des scénarios'!$R$43:$R$1010&lt;=U$15)*('Hypothèses des scénarios'!$S$43:$S$1010&gt;=U$15),('Hypothèses des scénarios'!$Q$43:$Q$1010))</f>
        <v>0</v>
      </c>
      <c r="V27" s="107">
        <f>SUMPRODUCT(('Hypothèses des scénarios'!$D$43:$D$1010=$B27)*('Hypothèses des scénarios'!$R$43:$R$1010&lt;=V$15)*('Hypothèses des scénarios'!$S$43:$S$1010&gt;=V$15),('Hypothèses des scénarios'!$Q$43:$Q$1010))</f>
        <v>0</v>
      </c>
      <c r="W27" s="107">
        <f>SUMPRODUCT(('Hypothèses des scénarios'!$D$43:$D$1010=$B27)*('Hypothèses des scénarios'!$R$43:$R$1010&lt;=W$15)*('Hypothèses des scénarios'!$S$43:$S$1010&gt;=W$15),('Hypothèses des scénarios'!$Q$43:$Q$1010))</f>
        <v>0</v>
      </c>
      <c r="X27" s="107">
        <f>SUMPRODUCT(('Hypothèses des scénarios'!$D$43:$D$1010=$B27)*('Hypothèses des scénarios'!$R$43:$R$1010&lt;=X$15)*('Hypothèses des scénarios'!$S$43:$S$1010&gt;=X$15),('Hypothèses des scénarios'!$Q$43:$Q$1010))</f>
        <v>0</v>
      </c>
      <c r="Y27" s="107">
        <f>SUMPRODUCT(('Hypothèses des scénarios'!$D$43:$D$1010=$B27)*('Hypothèses des scénarios'!$R$43:$R$1010&lt;=Y$15)*('Hypothèses des scénarios'!$S$43:$S$1010&gt;=Y$15),('Hypothèses des scénarios'!$Q$43:$Q$1010))</f>
        <v>0</v>
      </c>
      <c r="Z27" s="107">
        <f>SUMPRODUCT(('Hypothèses des scénarios'!$D$43:$D$1010=$B27)*('Hypothèses des scénarios'!$R$43:$R$1010&lt;=Z$15)*('Hypothèses des scénarios'!$S$43:$S$1010&gt;=Z$15),('Hypothèses des scénarios'!$Q$43:$Q$1010))</f>
        <v>0</v>
      </c>
      <c r="AA27" s="107">
        <f>SUMPRODUCT(('Hypothèses des scénarios'!$D$43:$D$1010=$B27)*('Hypothèses des scénarios'!$R$43:$R$1010&lt;=AA$15)*('Hypothèses des scénarios'!$S$43:$S$1010&gt;=AA$15),('Hypothèses des scénarios'!$Q$43:$Q$1010))</f>
        <v>0</v>
      </c>
      <c r="AB27" s="107">
        <f>SUMPRODUCT(('Hypothèses des scénarios'!$D$43:$D$1010=$B27)*('Hypothèses des scénarios'!$R$43:$R$1010&lt;=AB$15)*('Hypothèses des scénarios'!$S$43:$S$1010&gt;=AB$15),('Hypothèses des scénarios'!$Q$43:$Q$1010))</f>
        <v>0</v>
      </c>
      <c r="AC27" s="107">
        <f>SUMPRODUCT(('Hypothèses des scénarios'!$D$43:$D$1010=$B27)*('Hypothèses des scénarios'!$R$43:$R$1010&lt;=AC$15)*('Hypothèses des scénarios'!$S$43:$S$1010&gt;=AC$15),('Hypothèses des scénarios'!$Q$43:$Q$1010))</f>
        <v>0</v>
      </c>
      <c r="AD27" s="107">
        <f>SUMPRODUCT(('Hypothèses des scénarios'!$D$43:$D$1010=$B27)*('Hypothèses des scénarios'!$R$43:$R$1010&lt;=AD$15)*('Hypothèses des scénarios'!$S$43:$S$1010&gt;=AD$15),('Hypothèses des scénarios'!$Q$43:$Q$1010))</f>
        <v>0</v>
      </c>
    </row>
    <row r="28" spans="2:30" s="182" customFormat="1" x14ac:dyDescent="0.2">
      <c r="B28" s="13" t="s">
        <v>59</v>
      </c>
      <c r="C28" s="183"/>
      <c r="D28" s="184"/>
      <c r="E28" s="185"/>
      <c r="F28" s="181">
        <f t="shared" ref="F28:AD28" si="9">F27*((1+$C$1)^F$14)</f>
        <v>0</v>
      </c>
      <c r="G28" s="181">
        <f t="shared" si="9"/>
        <v>0</v>
      </c>
      <c r="H28" s="181">
        <f t="shared" si="9"/>
        <v>0</v>
      </c>
      <c r="I28" s="181">
        <f t="shared" si="9"/>
        <v>0</v>
      </c>
      <c r="J28" s="181">
        <f t="shared" si="9"/>
        <v>0</v>
      </c>
      <c r="K28" s="181">
        <f t="shared" si="9"/>
        <v>0</v>
      </c>
      <c r="L28" s="181">
        <f t="shared" si="9"/>
        <v>0</v>
      </c>
      <c r="M28" s="181">
        <f t="shared" si="9"/>
        <v>0</v>
      </c>
      <c r="N28" s="181">
        <f t="shared" si="9"/>
        <v>0</v>
      </c>
      <c r="O28" s="181">
        <f t="shared" si="9"/>
        <v>0</v>
      </c>
      <c r="P28" s="181">
        <f t="shared" si="9"/>
        <v>0</v>
      </c>
      <c r="Q28" s="181">
        <f t="shared" si="9"/>
        <v>0</v>
      </c>
      <c r="R28" s="181">
        <f t="shared" si="9"/>
        <v>0</v>
      </c>
      <c r="S28" s="181">
        <f t="shared" si="9"/>
        <v>0</v>
      </c>
      <c r="T28" s="181">
        <f t="shared" si="9"/>
        <v>0</v>
      </c>
      <c r="U28" s="181">
        <f t="shared" si="9"/>
        <v>0</v>
      </c>
      <c r="V28" s="181">
        <f t="shared" si="9"/>
        <v>0</v>
      </c>
      <c r="W28" s="181">
        <f t="shared" si="9"/>
        <v>0</v>
      </c>
      <c r="X28" s="181">
        <f t="shared" si="9"/>
        <v>0</v>
      </c>
      <c r="Y28" s="181">
        <f t="shared" si="9"/>
        <v>0</v>
      </c>
      <c r="Z28" s="181">
        <f t="shared" si="9"/>
        <v>0</v>
      </c>
      <c r="AA28" s="181">
        <f t="shared" si="9"/>
        <v>0</v>
      </c>
      <c r="AB28" s="181">
        <f t="shared" si="9"/>
        <v>0</v>
      </c>
      <c r="AC28" s="181">
        <f t="shared" si="9"/>
        <v>0</v>
      </c>
      <c r="AD28" s="181">
        <f t="shared" si="9"/>
        <v>0</v>
      </c>
    </row>
    <row r="29" spans="2:30" s="40" customFormat="1" x14ac:dyDescent="0.2">
      <c r="B29" s="15"/>
      <c r="C29" s="116"/>
      <c r="D29" s="39"/>
      <c r="F29" s="41"/>
      <c r="G29" s="41"/>
      <c r="H29" s="41"/>
      <c r="I29" s="41"/>
      <c r="J29" s="41"/>
      <c r="K29" s="41"/>
      <c r="L29" s="41"/>
      <c r="M29" s="41"/>
      <c r="N29" s="41"/>
      <c r="O29" s="41"/>
      <c r="P29" s="41"/>
      <c r="Q29" s="41"/>
      <c r="R29" s="41"/>
      <c r="S29" s="41"/>
      <c r="T29" s="41"/>
      <c r="U29" s="41"/>
      <c r="V29" s="41"/>
      <c r="W29" s="41"/>
      <c r="X29" s="41"/>
      <c r="Y29" s="41"/>
      <c r="Z29" s="41"/>
      <c r="AA29" s="41"/>
      <c r="AB29" s="41"/>
      <c r="AC29" s="41"/>
      <c r="AD29" s="41"/>
    </row>
    <row r="30" spans="2:30" s="169" customFormat="1" x14ac:dyDescent="0.2">
      <c r="B30" s="16" t="s">
        <v>32</v>
      </c>
      <c r="C30" s="170"/>
      <c r="D30" s="171"/>
      <c r="F30" s="45">
        <f>F17+F19+F21+F23+F25+F27</f>
        <v>0</v>
      </c>
      <c r="G30" s="45">
        <f t="shared" ref="G30:AD31" si="10">G17+G19+G21+G23+G25+G27</f>
        <v>3196635</v>
      </c>
      <c r="H30" s="45">
        <f t="shared" si="10"/>
        <v>3196635</v>
      </c>
      <c r="I30" s="45">
        <f t="shared" si="10"/>
        <v>3196635</v>
      </c>
      <c r="J30" s="45">
        <f t="shared" si="10"/>
        <v>3196635</v>
      </c>
      <c r="K30" s="45">
        <f t="shared" si="10"/>
        <v>3196635</v>
      </c>
      <c r="L30" s="45">
        <f t="shared" si="10"/>
        <v>3263278.2</v>
      </c>
      <c r="M30" s="45">
        <f t="shared" si="10"/>
        <v>0</v>
      </c>
      <c r="N30" s="45">
        <f t="shared" si="10"/>
        <v>0</v>
      </c>
      <c r="O30" s="45">
        <f t="shared" si="10"/>
        <v>0</v>
      </c>
      <c r="P30" s="45">
        <f t="shared" si="10"/>
        <v>0</v>
      </c>
      <c r="Q30" s="45">
        <f t="shared" si="10"/>
        <v>0</v>
      </c>
      <c r="R30" s="45">
        <f t="shared" si="10"/>
        <v>0</v>
      </c>
      <c r="S30" s="45">
        <f t="shared" si="10"/>
        <v>0</v>
      </c>
      <c r="T30" s="45">
        <f t="shared" si="10"/>
        <v>0</v>
      </c>
      <c r="U30" s="45">
        <f t="shared" si="10"/>
        <v>0</v>
      </c>
      <c r="V30" s="45">
        <f t="shared" si="10"/>
        <v>0</v>
      </c>
      <c r="W30" s="45">
        <f t="shared" si="10"/>
        <v>0</v>
      </c>
      <c r="X30" s="45">
        <f t="shared" si="10"/>
        <v>0</v>
      </c>
      <c r="Y30" s="45">
        <f t="shared" si="10"/>
        <v>0</v>
      </c>
      <c r="Z30" s="45">
        <f t="shared" si="10"/>
        <v>0</v>
      </c>
      <c r="AA30" s="45">
        <f t="shared" si="10"/>
        <v>0</v>
      </c>
      <c r="AB30" s="45">
        <f t="shared" si="10"/>
        <v>0</v>
      </c>
      <c r="AC30" s="45">
        <f t="shared" si="10"/>
        <v>0</v>
      </c>
      <c r="AD30" s="45">
        <f t="shared" si="10"/>
        <v>0</v>
      </c>
    </row>
    <row r="31" spans="2:30" s="173" customFormat="1" x14ac:dyDescent="0.2">
      <c r="B31" s="172" t="s">
        <v>4</v>
      </c>
      <c r="C31" s="174"/>
      <c r="D31" s="175"/>
      <c r="F31" s="176">
        <f>F18+F20+F22+F24+F26+F28</f>
        <v>0</v>
      </c>
      <c r="G31" s="176">
        <f t="shared" si="10"/>
        <v>3260567.7</v>
      </c>
      <c r="H31" s="176">
        <f t="shared" si="10"/>
        <v>3325779.054</v>
      </c>
      <c r="I31" s="176">
        <f t="shared" si="10"/>
        <v>3392294.6350799999</v>
      </c>
      <c r="J31" s="176">
        <f t="shared" si="10"/>
        <v>3460140.5277816001</v>
      </c>
      <c r="K31" s="176">
        <f t="shared" si="10"/>
        <v>3529343.3383372319</v>
      </c>
      <c r="L31" s="176">
        <f t="shared" si="10"/>
        <v>3672800.7632315587</v>
      </c>
      <c r="M31" s="176">
        <f t="shared" si="10"/>
        <v>0</v>
      </c>
      <c r="N31" s="176">
        <f t="shared" si="10"/>
        <v>0</v>
      </c>
      <c r="O31" s="176">
        <f t="shared" si="10"/>
        <v>0</v>
      </c>
      <c r="P31" s="176">
        <f t="shared" si="10"/>
        <v>0</v>
      </c>
      <c r="Q31" s="176">
        <f t="shared" si="10"/>
        <v>0</v>
      </c>
      <c r="R31" s="176">
        <f t="shared" si="10"/>
        <v>0</v>
      </c>
      <c r="S31" s="176">
        <f t="shared" si="10"/>
        <v>0</v>
      </c>
      <c r="T31" s="176">
        <f t="shared" si="10"/>
        <v>0</v>
      </c>
      <c r="U31" s="176">
        <f t="shared" si="10"/>
        <v>0</v>
      </c>
      <c r="V31" s="176">
        <f t="shared" si="10"/>
        <v>0</v>
      </c>
      <c r="W31" s="176">
        <f t="shared" si="10"/>
        <v>0</v>
      </c>
      <c r="X31" s="176">
        <f t="shared" si="10"/>
        <v>0</v>
      </c>
      <c r="Y31" s="176">
        <f t="shared" si="10"/>
        <v>0</v>
      </c>
      <c r="Z31" s="176">
        <f t="shared" si="10"/>
        <v>0</v>
      </c>
      <c r="AA31" s="176">
        <f t="shared" si="10"/>
        <v>0</v>
      </c>
      <c r="AB31" s="176">
        <f t="shared" si="10"/>
        <v>0</v>
      </c>
      <c r="AC31" s="176">
        <f t="shared" si="10"/>
        <v>0</v>
      </c>
      <c r="AD31" s="176">
        <f t="shared" si="10"/>
        <v>0</v>
      </c>
    </row>
    <row r="32" spans="2:30" s="40" customFormat="1" x14ac:dyDescent="0.2">
      <c r="B32" s="17"/>
      <c r="C32" s="116"/>
      <c r="D32" s="39"/>
      <c r="F32" s="41"/>
      <c r="G32" s="41"/>
      <c r="H32" s="41"/>
      <c r="I32" s="41"/>
      <c r="J32" s="41"/>
      <c r="K32" s="41"/>
      <c r="L32" s="41"/>
      <c r="M32" s="41"/>
      <c r="N32" s="41"/>
      <c r="O32" s="41"/>
      <c r="P32" s="41"/>
      <c r="Q32" s="41"/>
      <c r="R32" s="41"/>
      <c r="S32" s="41"/>
      <c r="T32" s="41"/>
      <c r="U32" s="41"/>
      <c r="V32" s="41"/>
      <c r="W32" s="41"/>
      <c r="X32" s="41"/>
      <c r="Y32" s="41"/>
      <c r="Z32" s="41"/>
      <c r="AA32" s="41"/>
      <c r="AB32" s="41"/>
      <c r="AC32" s="41"/>
      <c r="AD32" s="41"/>
    </row>
    <row r="33" spans="2:30" ht="15" x14ac:dyDescent="0.2">
      <c r="B33" s="12" t="s">
        <v>85</v>
      </c>
      <c r="C33" s="114"/>
      <c r="D33" s="22"/>
      <c r="E33" s="38" t="s">
        <v>3</v>
      </c>
      <c r="F33" s="107">
        <f>SUMPRODUCT(('Hypothèses des scénarios'!$D$43:$D$1010=$B33)*('Hypothèses des scénarios'!$R$43:$R$1010&lt;=F$15)*('Hypothèses des scénarios'!$S$43:$S$1010&gt;=F$15),('Hypothèses des scénarios'!$M$43:$M$1010))</f>
        <v>0</v>
      </c>
      <c r="G33" s="107">
        <f>SUMPRODUCT(('Hypothèses des scénarios'!$D$43:$D$1010=$B33)*('Hypothèses des scénarios'!$R$43:$R$1010&lt;=G$15)*('Hypothèses des scénarios'!$S$43:$S$1010&gt;=G$15),('Hypothèses des scénarios'!$M$43:$M$1010))</f>
        <v>0</v>
      </c>
      <c r="H33" s="107">
        <f>SUMPRODUCT(('Hypothèses des scénarios'!$D$43:$D$1010=$B33)*('Hypothèses des scénarios'!$R$43:$R$1010&lt;=H$15)*('Hypothèses des scénarios'!$S$43:$S$1010&gt;=H$15),('Hypothèses des scénarios'!$M$43:$M$1010))</f>
        <v>0</v>
      </c>
      <c r="I33" s="107">
        <f>SUMPRODUCT(('Hypothèses des scénarios'!$D$43:$D$1010=$B33)*('Hypothèses des scénarios'!$R$43:$R$1010&lt;=I$15)*('Hypothèses des scénarios'!$S$43:$S$1010&gt;=I$15),('Hypothèses des scénarios'!$M$43:$M$1010))</f>
        <v>0</v>
      </c>
      <c r="J33" s="107">
        <f>SUMPRODUCT(('Hypothèses des scénarios'!$D$43:$D$1010=$B33)*('Hypothèses des scénarios'!$R$43:$R$1010&lt;=J$15)*('Hypothèses des scénarios'!$S$43:$S$1010&gt;=J$15),('Hypothèses des scénarios'!$M$43:$M$1010))</f>
        <v>0</v>
      </c>
      <c r="K33" s="107">
        <f>SUMPRODUCT(('Hypothèses des scénarios'!$D$43:$D$1010=$B33)*('Hypothèses des scénarios'!$R$43:$R$1010&lt;=K$15)*('Hypothèses des scénarios'!$S$43:$S$1010&gt;=K$15),('Hypothèses des scénarios'!$M$43:$M$1010))</f>
        <v>0</v>
      </c>
      <c r="L33" s="107">
        <f>SUMPRODUCT(('Hypothèses des scénarios'!$D$43:$D$1010=$B33)*('Hypothèses des scénarios'!$R$43:$R$1010&lt;=L$15)*('Hypothèses des scénarios'!$S$43:$S$1010&gt;=L$15),('Hypothèses des scénarios'!$M$43:$M$1010))</f>
        <v>0</v>
      </c>
      <c r="M33" s="107">
        <f>SUMPRODUCT(('Hypothèses des scénarios'!$D$43:$D$1010=$B33)*('Hypothèses des scénarios'!$R$43:$R$1010&lt;=M$15)*('Hypothèses des scénarios'!$S$43:$S$1010&gt;=M$15),('Hypothèses des scénarios'!$M$43:$M$1010))</f>
        <v>0</v>
      </c>
      <c r="N33" s="107">
        <f>SUMPRODUCT(('Hypothèses des scénarios'!$D$43:$D$1010=$B33)*('Hypothèses des scénarios'!$R$43:$R$1010&lt;=N$15)*('Hypothèses des scénarios'!$S$43:$S$1010&gt;=N$15),('Hypothèses des scénarios'!$M$43:$M$1010))</f>
        <v>0</v>
      </c>
      <c r="O33" s="107">
        <f>SUMPRODUCT(('Hypothèses des scénarios'!$D$43:$D$1010=$B33)*('Hypothèses des scénarios'!$R$43:$R$1010&lt;=O$15)*('Hypothèses des scénarios'!$S$43:$S$1010&gt;=O$15),('Hypothèses des scénarios'!$M$43:$M$1010))</f>
        <v>0</v>
      </c>
      <c r="P33" s="107">
        <f>SUMPRODUCT(('Hypothèses des scénarios'!$D$43:$D$1010=$B33)*('Hypothèses des scénarios'!$R$43:$R$1010&lt;=P$15)*('Hypothèses des scénarios'!$S$43:$S$1010&gt;=P$15),('Hypothèses des scénarios'!$M$43:$M$1010))</f>
        <v>0</v>
      </c>
      <c r="Q33" s="107">
        <f>SUMPRODUCT(('Hypothèses des scénarios'!$D$43:$D$1010=$B33)*('Hypothèses des scénarios'!$R$43:$R$1010&lt;=Q$15)*('Hypothèses des scénarios'!$S$43:$S$1010&gt;=Q$15),('Hypothèses des scénarios'!$M$43:$M$1010))</f>
        <v>0</v>
      </c>
      <c r="R33" s="107">
        <f>SUMPRODUCT(('Hypothèses des scénarios'!$D$43:$D$1010=$B33)*('Hypothèses des scénarios'!$R$43:$R$1010&lt;=R$15)*('Hypothèses des scénarios'!$S$43:$S$1010&gt;=R$15),('Hypothèses des scénarios'!$M$43:$M$1010))</f>
        <v>0</v>
      </c>
      <c r="S33" s="107">
        <f>SUMPRODUCT(('Hypothèses des scénarios'!$D$43:$D$1010=$B33)*('Hypothèses des scénarios'!$R$43:$R$1010&lt;=S$15)*('Hypothèses des scénarios'!$S$43:$S$1010&gt;=S$15),('Hypothèses des scénarios'!$M$43:$M$1010))</f>
        <v>0</v>
      </c>
      <c r="T33" s="107">
        <f>SUMPRODUCT(('Hypothèses des scénarios'!$D$43:$D$1010=$B33)*('Hypothèses des scénarios'!$R$43:$R$1010&lt;=T$15)*('Hypothèses des scénarios'!$S$43:$S$1010&gt;=T$15),('Hypothèses des scénarios'!$M$43:$M$1010))</f>
        <v>0</v>
      </c>
      <c r="U33" s="107">
        <f>SUMPRODUCT(('Hypothèses des scénarios'!$D$43:$D$1010=$B33)*('Hypothèses des scénarios'!$R$43:$R$1010&lt;=U$15)*('Hypothèses des scénarios'!$S$43:$S$1010&gt;=U$15),('Hypothèses des scénarios'!$M$43:$M$1010))</f>
        <v>0</v>
      </c>
      <c r="V33" s="107">
        <f>SUMPRODUCT(('Hypothèses des scénarios'!$D$43:$D$1010=$B33)*('Hypothèses des scénarios'!$R$43:$R$1010&lt;=V$15)*('Hypothèses des scénarios'!$S$43:$S$1010&gt;=V$15),('Hypothèses des scénarios'!$M$43:$M$1010))</f>
        <v>0</v>
      </c>
      <c r="W33" s="107">
        <f>SUMPRODUCT(('Hypothèses des scénarios'!$D$43:$D$1010=$B33)*('Hypothèses des scénarios'!$R$43:$R$1010&lt;=W$15)*('Hypothèses des scénarios'!$S$43:$S$1010&gt;=W$15),('Hypothèses des scénarios'!$M$43:$M$1010))</f>
        <v>0</v>
      </c>
      <c r="X33" s="107">
        <f>SUMPRODUCT(('Hypothèses des scénarios'!$D$43:$D$1010=$B33)*('Hypothèses des scénarios'!$R$43:$R$1010&lt;=X$15)*('Hypothèses des scénarios'!$S$43:$S$1010&gt;=X$15),('Hypothèses des scénarios'!$M$43:$M$1010))</f>
        <v>0</v>
      </c>
      <c r="Y33" s="107">
        <f>SUMPRODUCT(('Hypothèses des scénarios'!$D$43:$D$1010=$B33)*('Hypothèses des scénarios'!$R$43:$R$1010&lt;=Y$15)*('Hypothèses des scénarios'!$S$43:$S$1010&gt;=Y$15),('Hypothèses des scénarios'!$M$43:$M$1010))</f>
        <v>0</v>
      </c>
      <c r="Z33" s="107">
        <f>SUMPRODUCT(('Hypothèses des scénarios'!$D$43:$D$1010=$B33)*('Hypothèses des scénarios'!$R$43:$R$1010&lt;=Z$15)*('Hypothèses des scénarios'!$S$43:$S$1010&gt;=Z$15),('Hypothèses des scénarios'!$M$43:$M$1010))</f>
        <v>0</v>
      </c>
      <c r="AA33" s="107">
        <f>SUMPRODUCT(('Hypothèses des scénarios'!$D$43:$D$1010=$B33)*('Hypothèses des scénarios'!$R$43:$R$1010&lt;=AA$15)*('Hypothèses des scénarios'!$S$43:$S$1010&gt;=AA$15),('Hypothèses des scénarios'!$M$43:$M$1010))</f>
        <v>0</v>
      </c>
      <c r="AB33" s="107">
        <f>SUMPRODUCT(('Hypothèses des scénarios'!$D$43:$D$1010=$B33)*('Hypothèses des scénarios'!$R$43:$R$1010&lt;=AB$15)*('Hypothèses des scénarios'!$S$43:$S$1010&gt;=AB$15),('Hypothèses des scénarios'!$M$43:$M$1010))</f>
        <v>0</v>
      </c>
      <c r="AC33" s="107">
        <f>SUMPRODUCT(('Hypothèses des scénarios'!$D$43:$D$1010=$B33)*('Hypothèses des scénarios'!$R$43:$R$1010&lt;=AC$15)*('Hypothèses des scénarios'!$S$43:$S$1010&gt;=AC$15),('Hypothèses des scénarios'!$M$43:$M$1010))</f>
        <v>0</v>
      </c>
      <c r="AD33" s="107">
        <f>SUMPRODUCT(('Hypothèses des scénarios'!$D$43:$D$1010=$B33)*('Hypothèses des scénarios'!$R$43:$R$1010&lt;=AD$15)*('Hypothèses des scénarios'!$S$43:$S$1010&gt;=AD$15),('Hypothèses des scénarios'!$M$43:$M$1010))</f>
        <v>0</v>
      </c>
    </row>
    <row r="34" spans="2:30" s="182" customFormat="1" x14ac:dyDescent="0.2">
      <c r="B34" s="13" t="s">
        <v>59</v>
      </c>
      <c r="C34" s="183"/>
      <c r="D34" s="184"/>
      <c r="E34" s="185"/>
      <c r="F34" s="181">
        <f t="shared" ref="F34" si="11">F33*((1+$C$3)^F$14)</f>
        <v>0</v>
      </c>
      <c r="G34" s="181">
        <f t="shared" ref="G34:AD34" si="12">G33*((1+$C$3)^G$14)</f>
        <v>0</v>
      </c>
      <c r="H34" s="181">
        <f t="shared" si="12"/>
        <v>0</v>
      </c>
      <c r="I34" s="181">
        <f t="shared" si="12"/>
        <v>0</v>
      </c>
      <c r="J34" s="181">
        <f t="shared" si="12"/>
        <v>0</v>
      </c>
      <c r="K34" s="181">
        <f t="shared" si="12"/>
        <v>0</v>
      </c>
      <c r="L34" s="181">
        <f t="shared" si="12"/>
        <v>0</v>
      </c>
      <c r="M34" s="181">
        <f t="shared" si="12"/>
        <v>0</v>
      </c>
      <c r="N34" s="181">
        <f t="shared" si="12"/>
        <v>0</v>
      </c>
      <c r="O34" s="181">
        <f t="shared" si="12"/>
        <v>0</v>
      </c>
      <c r="P34" s="181">
        <f t="shared" si="12"/>
        <v>0</v>
      </c>
      <c r="Q34" s="181">
        <f t="shared" si="12"/>
        <v>0</v>
      </c>
      <c r="R34" s="181">
        <f t="shared" si="12"/>
        <v>0</v>
      </c>
      <c r="S34" s="181">
        <f t="shared" si="12"/>
        <v>0</v>
      </c>
      <c r="T34" s="181">
        <f t="shared" si="12"/>
        <v>0</v>
      </c>
      <c r="U34" s="181">
        <f t="shared" si="12"/>
        <v>0</v>
      </c>
      <c r="V34" s="181">
        <f t="shared" si="12"/>
        <v>0</v>
      </c>
      <c r="W34" s="181">
        <f t="shared" si="12"/>
        <v>0</v>
      </c>
      <c r="X34" s="181">
        <f t="shared" si="12"/>
        <v>0</v>
      </c>
      <c r="Y34" s="181">
        <f t="shared" si="12"/>
        <v>0</v>
      </c>
      <c r="Z34" s="181">
        <f t="shared" si="12"/>
        <v>0</v>
      </c>
      <c r="AA34" s="181">
        <f t="shared" si="12"/>
        <v>0</v>
      </c>
      <c r="AB34" s="181">
        <f t="shared" si="12"/>
        <v>0</v>
      </c>
      <c r="AC34" s="181">
        <f t="shared" si="12"/>
        <v>0</v>
      </c>
      <c r="AD34" s="181">
        <f t="shared" si="12"/>
        <v>0</v>
      </c>
    </row>
    <row r="35" spans="2:30" s="40" customFormat="1" x14ac:dyDescent="0.2">
      <c r="B35" s="15"/>
      <c r="C35" s="116"/>
      <c r="D35" s="39"/>
      <c r="F35" s="41"/>
      <c r="G35" s="41"/>
      <c r="H35" s="41"/>
      <c r="I35" s="41"/>
      <c r="J35" s="41"/>
      <c r="K35" s="41"/>
      <c r="L35" s="41"/>
      <c r="M35" s="41"/>
      <c r="N35" s="41"/>
      <c r="O35" s="41"/>
      <c r="P35" s="41"/>
      <c r="Q35" s="41"/>
      <c r="R35" s="41"/>
      <c r="S35" s="41"/>
      <c r="T35" s="41"/>
      <c r="U35" s="41"/>
      <c r="V35" s="41"/>
      <c r="W35" s="41"/>
      <c r="X35" s="41"/>
      <c r="Y35" s="41"/>
      <c r="Z35" s="41"/>
      <c r="AA35" s="41"/>
      <c r="AB35" s="41"/>
      <c r="AC35" s="41"/>
      <c r="AD35" s="41"/>
    </row>
    <row r="36" spans="2:30" s="169" customFormat="1" x14ac:dyDescent="0.2">
      <c r="B36" s="16" t="s">
        <v>60</v>
      </c>
      <c r="C36" s="170"/>
      <c r="D36" s="171"/>
      <c r="F36" s="45">
        <f>F30-F33</f>
        <v>0</v>
      </c>
      <c r="G36" s="45">
        <f t="shared" ref="G36:AD37" si="13">G30-G33</f>
        <v>3196635</v>
      </c>
      <c r="H36" s="45">
        <f t="shared" si="13"/>
        <v>3196635</v>
      </c>
      <c r="I36" s="45">
        <f t="shared" si="13"/>
        <v>3196635</v>
      </c>
      <c r="J36" s="45">
        <f t="shared" si="13"/>
        <v>3196635</v>
      </c>
      <c r="K36" s="45">
        <f t="shared" si="13"/>
        <v>3196635</v>
      </c>
      <c r="L36" s="45">
        <f t="shared" si="13"/>
        <v>3263278.2</v>
      </c>
      <c r="M36" s="45">
        <f t="shared" si="13"/>
        <v>0</v>
      </c>
      <c r="N36" s="45">
        <f t="shared" si="13"/>
        <v>0</v>
      </c>
      <c r="O36" s="45">
        <f t="shared" si="13"/>
        <v>0</v>
      </c>
      <c r="P36" s="45">
        <f t="shared" si="13"/>
        <v>0</v>
      </c>
      <c r="Q36" s="45">
        <f t="shared" si="13"/>
        <v>0</v>
      </c>
      <c r="R36" s="45">
        <f t="shared" si="13"/>
        <v>0</v>
      </c>
      <c r="S36" s="45">
        <f t="shared" si="13"/>
        <v>0</v>
      </c>
      <c r="T36" s="45">
        <f t="shared" si="13"/>
        <v>0</v>
      </c>
      <c r="U36" s="45">
        <f t="shared" si="13"/>
        <v>0</v>
      </c>
      <c r="V36" s="45">
        <f t="shared" si="13"/>
        <v>0</v>
      </c>
      <c r="W36" s="45">
        <f t="shared" si="13"/>
        <v>0</v>
      </c>
      <c r="X36" s="45">
        <f t="shared" si="13"/>
        <v>0</v>
      </c>
      <c r="Y36" s="45">
        <f t="shared" si="13"/>
        <v>0</v>
      </c>
      <c r="Z36" s="45">
        <f t="shared" si="13"/>
        <v>0</v>
      </c>
      <c r="AA36" s="45">
        <f t="shared" si="13"/>
        <v>0</v>
      </c>
      <c r="AB36" s="45">
        <f t="shared" si="13"/>
        <v>0</v>
      </c>
      <c r="AC36" s="45">
        <f t="shared" si="13"/>
        <v>0</v>
      </c>
      <c r="AD36" s="45">
        <f t="shared" si="13"/>
        <v>0</v>
      </c>
    </row>
    <row r="37" spans="2:30" s="173" customFormat="1" x14ac:dyDescent="0.2">
      <c r="B37" s="172" t="s">
        <v>4</v>
      </c>
      <c r="C37" s="174"/>
      <c r="D37" s="175"/>
      <c r="F37" s="176">
        <f>F31-F34</f>
        <v>0</v>
      </c>
      <c r="G37" s="176">
        <f t="shared" si="13"/>
        <v>3260567.7</v>
      </c>
      <c r="H37" s="176">
        <f t="shared" si="13"/>
        <v>3325779.054</v>
      </c>
      <c r="I37" s="176">
        <f t="shared" si="13"/>
        <v>3392294.6350799999</v>
      </c>
      <c r="J37" s="176">
        <f t="shared" si="13"/>
        <v>3460140.5277816001</v>
      </c>
      <c r="K37" s="176">
        <f t="shared" si="13"/>
        <v>3529343.3383372319</v>
      </c>
      <c r="L37" s="176">
        <f t="shared" si="13"/>
        <v>3672800.7632315587</v>
      </c>
      <c r="M37" s="176">
        <f t="shared" si="13"/>
        <v>0</v>
      </c>
      <c r="N37" s="176">
        <f t="shared" si="13"/>
        <v>0</v>
      </c>
      <c r="O37" s="176">
        <f t="shared" si="13"/>
        <v>0</v>
      </c>
      <c r="P37" s="176">
        <f t="shared" si="13"/>
        <v>0</v>
      </c>
      <c r="Q37" s="176">
        <f t="shared" si="13"/>
        <v>0</v>
      </c>
      <c r="R37" s="176">
        <f t="shared" si="13"/>
        <v>0</v>
      </c>
      <c r="S37" s="176">
        <f t="shared" si="13"/>
        <v>0</v>
      </c>
      <c r="T37" s="176">
        <f t="shared" si="13"/>
        <v>0</v>
      </c>
      <c r="U37" s="176">
        <f t="shared" si="13"/>
        <v>0</v>
      </c>
      <c r="V37" s="176">
        <f t="shared" si="13"/>
        <v>0</v>
      </c>
      <c r="W37" s="176">
        <f t="shared" si="13"/>
        <v>0</v>
      </c>
      <c r="X37" s="176">
        <f t="shared" si="13"/>
        <v>0</v>
      </c>
      <c r="Y37" s="176">
        <f t="shared" si="13"/>
        <v>0</v>
      </c>
      <c r="Z37" s="176">
        <f t="shared" si="13"/>
        <v>0</v>
      </c>
      <c r="AA37" s="176">
        <f t="shared" si="13"/>
        <v>0</v>
      </c>
      <c r="AB37" s="176">
        <f t="shared" si="13"/>
        <v>0</v>
      </c>
      <c r="AC37" s="176">
        <f t="shared" si="13"/>
        <v>0</v>
      </c>
      <c r="AD37" s="176">
        <f t="shared" si="13"/>
        <v>0</v>
      </c>
    </row>
    <row r="38" spans="2:30" s="40" customFormat="1" x14ac:dyDescent="0.2">
      <c r="B38" s="15"/>
      <c r="C38" s="116"/>
      <c r="D38" s="39"/>
      <c r="F38" s="41"/>
      <c r="G38" s="41"/>
      <c r="H38" s="41"/>
      <c r="I38" s="41"/>
      <c r="J38" s="41"/>
      <c r="K38" s="41"/>
      <c r="L38" s="41"/>
      <c r="M38" s="41"/>
      <c r="N38" s="41"/>
      <c r="O38" s="41"/>
      <c r="P38" s="41"/>
      <c r="Q38" s="41"/>
      <c r="R38" s="41"/>
      <c r="S38" s="41"/>
      <c r="T38" s="41"/>
      <c r="U38" s="41"/>
      <c r="V38" s="41"/>
      <c r="W38" s="41"/>
      <c r="X38" s="41"/>
      <c r="Y38" s="41"/>
      <c r="Z38" s="41"/>
      <c r="AA38" s="41"/>
      <c r="AB38" s="41"/>
      <c r="AC38" s="41"/>
      <c r="AD38" s="41"/>
    </row>
    <row r="39" spans="2:30" ht="15" x14ac:dyDescent="0.2">
      <c r="B39" s="12" t="s">
        <v>46</v>
      </c>
      <c r="C39" s="114">
        <f ca="1">'Hypothèses des scénarios'!M26</f>
        <v>0</v>
      </c>
      <c r="D39" s="22"/>
      <c r="E39" s="38" t="s">
        <v>2</v>
      </c>
      <c r="F39" s="107">
        <f>SUMPRODUCT(('Hypothèses des scénarios'!$D$43:$D$1010=$B39)*('Hypothèses des scénarios'!$R$43:$R$1010&lt;=F$15)*('Hypothèses des scénarios'!$S$43:$S$1010&gt;=F$15),('Hypothèses des scénarios'!$M$43:$M$1010))</f>
        <v>0</v>
      </c>
      <c r="G39" s="107">
        <f>SUMPRODUCT(('Hypothèses des scénarios'!$D$43:$D$1010=$B39)*('Hypothèses des scénarios'!$R$43:$R$1010&lt;=G$15)*('Hypothèses des scénarios'!$S$43:$S$1010&gt;=G$15),('Hypothèses des scénarios'!$M$43:$M$1010))</f>
        <v>0</v>
      </c>
      <c r="H39" s="107">
        <f>SUMPRODUCT(('Hypothèses des scénarios'!$D$43:$D$1010=$B39)*('Hypothèses des scénarios'!$R$43:$R$1010&lt;=H$15)*('Hypothèses des scénarios'!$S$43:$S$1010&gt;=H$15),('Hypothèses des scénarios'!$M$43:$M$1010))</f>
        <v>0</v>
      </c>
      <c r="I39" s="107">
        <f>SUMPRODUCT(('Hypothèses des scénarios'!$D$43:$D$1010=$B39)*('Hypothèses des scénarios'!$R$43:$R$1010&lt;=I$15)*('Hypothèses des scénarios'!$S$43:$S$1010&gt;=I$15),('Hypothèses des scénarios'!$M$43:$M$1010))</f>
        <v>0</v>
      </c>
      <c r="J39" s="107">
        <f>SUMPRODUCT(('Hypothèses des scénarios'!$D$43:$D$1010=$B39)*('Hypothèses des scénarios'!$R$43:$R$1010&lt;=J$15)*('Hypothèses des scénarios'!$S$43:$S$1010&gt;=J$15),('Hypothèses des scénarios'!$M$43:$M$1010))</f>
        <v>0</v>
      </c>
      <c r="K39" s="107">
        <f>SUMPRODUCT(('Hypothèses des scénarios'!$D$43:$D$1010=$B39)*('Hypothèses des scénarios'!$R$43:$R$1010&lt;=K$15)*('Hypothèses des scénarios'!$S$43:$S$1010&gt;=K$15),('Hypothèses des scénarios'!$M$43:$M$1010))</f>
        <v>0</v>
      </c>
      <c r="L39" s="107">
        <f>SUMPRODUCT(('Hypothèses des scénarios'!$D$43:$D$1010=$B39)*('Hypothèses des scénarios'!$R$43:$R$1010&lt;=L$15)*('Hypothèses des scénarios'!$S$43:$S$1010&gt;=L$15),('Hypothèses des scénarios'!$M$43:$M$1010))</f>
        <v>0</v>
      </c>
      <c r="M39" s="107">
        <f>SUMPRODUCT(('Hypothèses des scénarios'!$D$43:$D$1010=$B39)*('Hypothèses des scénarios'!$R$43:$R$1010&lt;=M$15)*('Hypothèses des scénarios'!$S$43:$S$1010&gt;=M$15),('Hypothèses des scénarios'!$M$43:$M$1010))</f>
        <v>0</v>
      </c>
      <c r="N39" s="107">
        <f>SUMPRODUCT(('Hypothèses des scénarios'!$D$43:$D$1010=$B39)*('Hypothèses des scénarios'!$R$43:$R$1010&lt;=N$15)*('Hypothèses des scénarios'!$S$43:$S$1010&gt;=N$15),('Hypothèses des scénarios'!$M$43:$M$1010))</f>
        <v>0</v>
      </c>
      <c r="O39" s="107">
        <f>SUMPRODUCT(('Hypothèses des scénarios'!$D$43:$D$1010=$B39)*('Hypothèses des scénarios'!$R$43:$R$1010&lt;=O$15)*('Hypothèses des scénarios'!$S$43:$S$1010&gt;=O$15),('Hypothèses des scénarios'!$M$43:$M$1010))</f>
        <v>0</v>
      </c>
      <c r="P39" s="107">
        <f>SUMPRODUCT(('Hypothèses des scénarios'!$D$43:$D$1010=$B39)*('Hypothèses des scénarios'!$R$43:$R$1010&lt;=P$15)*('Hypothèses des scénarios'!$S$43:$S$1010&gt;=P$15),('Hypothèses des scénarios'!$M$43:$M$1010))</f>
        <v>0</v>
      </c>
      <c r="Q39" s="107">
        <f>SUMPRODUCT(('Hypothèses des scénarios'!$D$43:$D$1010=$B39)*('Hypothèses des scénarios'!$R$43:$R$1010&lt;=Q$15)*('Hypothèses des scénarios'!$S$43:$S$1010&gt;=Q$15),('Hypothèses des scénarios'!$M$43:$M$1010))</f>
        <v>0</v>
      </c>
      <c r="R39" s="107">
        <f>SUMPRODUCT(('Hypothèses des scénarios'!$D$43:$D$1010=$B39)*('Hypothèses des scénarios'!$R$43:$R$1010&lt;=R$15)*('Hypothèses des scénarios'!$S$43:$S$1010&gt;=R$15),('Hypothèses des scénarios'!$M$43:$M$1010))</f>
        <v>0</v>
      </c>
      <c r="S39" s="107">
        <f>SUMPRODUCT(('Hypothèses des scénarios'!$D$43:$D$1010=$B39)*('Hypothèses des scénarios'!$R$43:$R$1010&lt;=S$15)*('Hypothèses des scénarios'!$S$43:$S$1010&gt;=S$15),('Hypothèses des scénarios'!$M$43:$M$1010))</f>
        <v>0</v>
      </c>
      <c r="T39" s="107">
        <f>SUMPRODUCT(('Hypothèses des scénarios'!$D$43:$D$1010=$B39)*('Hypothèses des scénarios'!$R$43:$R$1010&lt;=T$15)*('Hypothèses des scénarios'!$S$43:$S$1010&gt;=T$15),('Hypothèses des scénarios'!$M$43:$M$1010))</f>
        <v>0</v>
      </c>
      <c r="U39" s="107">
        <f>SUMPRODUCT(('Hypothèses des scénarios'!$D$43:$D$1010=$B39)*('Hypothèses des scénarios'!$R$43:$R$1010&lt;=U$15)*('Hypothèses des scénarios'!$S$43:$S$1010&gt;=U$15),('Hypothèses des scénarios'!$M$43:$M$1010))</f>
        <v>0</v>
      </c>
      <c r="V39" s="107">
        <f>SUMPRODUCT(('Hypothèses des scénarios'!$D$43:$D$1010=$B39)*('Hypothèses des scénarios'!$R$43:$R$1010&lt;=V$15)*('Hypothèses des scénarios'!$S$43:$S$1010&gt;=V$15),('Hypothèses des scénarios'!$M$43:$M$1010))</f>
        <v>0</v>
      </c>
      <c r="W39" s="107">
        <f>SUMPRODUCT(('Hypothèses des scénarios'!$D$43:$D$1010=$B39)*('Hypothèses des scénarios'!$R$43:$R$1010&lt;=W$15)*('Hypothèses des scénarios'!$S$43:$S$1010&gt;=W$15),('Hypothèses des scénarios'!$M$43:$M$1010))</f>
        <v>0</v>
      </c>
      <c r="X39" s="107">
        <f>SUMPRODUCT(('Hypothèses des scénarios'!$D$43:$D$1010=$B39)*('Hypothèses des scénarios'!$R$43:$R$1010&lt;=X$15)*('Hypothèses des scénarios'!$S$43:$S$1010&gt;=X$15),('Hypothèses des scénarios'!$M$43:$M$1010))</f>
        <v>0</v>
      </c>
      <c r="Y39" s="107">
        <f>SUMPRODUCT(('Hypothèses des scénarios'!$D$43:$D$1010=$B39)*('Hypothèses des scénarios'!$R$43:$R$1010&lt;=Y$15)*('Hypothèses des scénarios'!$S$43:$S$1010&gt;=Y$15),('Hypothèses des scénarios'!$M$43:$M$1010))</f>
        <v>0</v>
      </c>
      <c r="Z39" s="107">
        <f>SUMPRODUCT(('Hypothèses des scénarios'!$D$43:$D$1010=$B39)*('Hypothèses des scénarios'!$R$43:$R$1010&lt;=Z$15)*('Hypothèses des scénarios'!$S$43:$S$1010&gt;=Z$15),('Hypothèses des scénarios'!$M$43:$M$1010))</f>
        <v>0</v>
      </c>
      <c r="AA39" s="107">
        <f>SUMPRODUCT(('Hypothèses des scénarios'!$D$43:$D$1010=$B39)*('Hypothèses des scénarios'!$R$43:$R$1010&lt;=AA$15)*('Hypothèses des scénarios'!$S$43:$S$1010&gt;=AA$15),('Hypothèses des scénarios'!$M$43:$M$1010))</f>
        <v>0</v>
      </c>
      <c r="AB39" s="107">
        <f>SUMPRODUCT(('Hypothèses des scénarios'!$D$43:$D$1010=$B39)*('Hypothèses des scénarios'!$R$43:$R$1010&lt;=AB$15)*('Hypothèses des scénarios'!$S$43:$S$1010&gt;=AB$15),('Hypothèses des scénarios'!$M$43:$M$1010))</f>
        <v>0</v>
      </c>
      <c r="AC39" s="107">
        <f>SUMPRODUCT(('Hypothèses des scénarios'!$D$43:$D$1010=$B39)*('Hypothèses des scénarios'!$R$43:$R$1010&lt;=AC$15)*('Hypothèses des scénarios'!$S$43:$S$1010&gt;=AC$15),('Hypothèses des scénarios'!$M$43:$M$1010))</f>
        <v>0</v>
      </c>
      <c r="AD39" s="107">
        <f>SUMPRODUCT(('Hypothèses des scénarios'!$D$43:$D$1010=$B39)*('Hypothèses des scénarios'!$R$43:$R$1010&lt;=AD$15)*('Hypothèses des scénarios'!$S$43:$S$1010&gt;=AD$15),('Hypothèses des scénarios'!$M$43:$M$1010))</f>
        <v>0</v>
      </c>
    </row>
    <row r="40" spans="2:30" s="182" customFormat="1" x14ac:dyDescent="0.2">
      <c r="B40" s="13" t="s">
        <v>59</v>
      </c>
      <c r="C40" s="183"/>
      <c r="D40" s="184"/>
      <c r="E40" s="186"/>
      <c r="F40" s="181">
        <f t="shared" ref="F40:AD40" si="14">F39*((1+$C$3)^F$14)</f>
        <v>0</v>
      </c>
      <c r="G40" s="181">
        <f t="shared" si="14"/>
        <v>0</v>
      </c>
      <c r="H40" s="181">
        <f t="shared" si="14"/>
        <v>0</v>
      </c>
      <c r="I40" s="181">
        <f t="shared" si="14"/>
        <v>0</v>
      </c>
      <c r="J40" s="181">
        <f t="shared" si="14"/>
        <v>0</v>
      </c>
      <c r="K40" s="181">
        <f t="shared" si="14"/>
        <v>0</v>
      </c>
      <c r="L40" s="181">
        <f t="shared" si="14"/>
        <v>0</v>
      </c>
      <c r="M40" s="181">
        <f t="shared" si="14"/>
        <v>0</v>
      </c>
      <c r="N40" s="181">
        <f t="shared" si="14"/>
        <v>0</v>
      </c>
      <c r="O40" s="181">
        <f t="shared" si="14"/>
        <v>0</v>
      </c>
      <c r="P40" s="181">
        <f t="shared" si="14"/>
        <v>0</v>
      </c>
      <c r="Q40" s="181">
        <f t="shared" si="14"/>
        <v>0</v>
      </c>
      <c r="R40" s="181">
        <f t="shared" si="14"/>
        <v>0</v>
      </c>
      <c r="S40" s="181">
        <f t="shared" si="14"/>
        <v>0</v>
      </c>
      <c r="T40" s="181">
        <f t="shared" si="14"/>
        <v>0</v>
      </c>
      <c r="U40" s="181">
        <f t="shared" si="14"/>
        <v>0</v>
      </c>
      <c r="V40" s="181">
        <f t="shared" si="14"/>
        <v>0</v>
      </c>
      <c r="W40" s="181">
        <f t="shared" si="14"/>
        <v>0</v>
      </c>
      <c r="X40" s="181">
        <f t="shared" si="14"/>
        <v>0</v>
      </c>
      <c r="Y40" s="181">
        <f t="shared" si="14"/>
        <v>0</v>
      </c>
      <c r="Z40" s="181">
        <f t="shared" si="14"/>
        <v>0</v>
      </c>
      <c r="AA40" s="181">
        <f t="shared" si="14"/>
        <v>0</v>
      </c>
      <c r="AB40" s="181">
        <f t="shared" si="14"/>
        <v>0</v>
      </c>
      <c r="AC40" s="181">
        <f t="shared" si="14"/>
        <v>0</v>
      </c>
      <c r="AD40" s="181">
        <f t="shared" si="14"/>
        <v>0</v>
      </c>
    </row>
    <row r="41" spans="2:30" ht="15" x14ac:dyDescent="0.2">
      <c r="B41" s="12" t="s">
        <v>47</v>
      </c>
      <c r="C41" s="114">
        <f ca="1">'Hypothèses des scénarios'!M27</f>
        <v>0</v>
      </c>
      <c r="D41" s="22"/>
      <c r="E41" s="38" t="s">
        <v>2</v>
      </c>
      <c r="F41" s="107">
        <f>SUMPRODUCT(('Hypothèses des scénarios'!$D$43:$D$1010=$B41)*('Hypothèses des scénarios'!$R$43:$R$1010&lt;=F$15)*('Hypothèses des scénarios'!$S$43:$S$1010&gt;=F$15),('Hypothèses des scénarios'!$M$43:$M$1010))</f>
        <v>0</v>
      </c>
      <c r="G41" s="107">
        <f>SUMPRODUCT(('Hypothèses des scénarios'!$D$43:$D$1010=$B41)*('Hypothèses des scénarios'!$R$43:$R$1010&lt;=G$15)*('Hypothèses des scénarios'!$S$43:$S$1010&gt;=G$15),('Hypothèses des scénarios'!$M$43:$M$1010))</f>
        <v>0</v>
      </c>
      <c r="H41" s="107">
        <f>SUMPRODUCT(('Hypothèses des scénarios'!$D$43:$D$1010=$B41)*('Hypothèses des scénarios'!$R$43:$R$1010&lt;=H$15)*('Hypothèses des scénarios'!$S$43:$S$1010&gt;=H$15),('Hypothèses des scénarios'!$M$43:$M$1010))</f>
        <v>0</v>
      </c>
      <c r="I41" s="107">
        <f>SUMPRODUCT(('Hypothèses des scénarios'!$D$43:$D$1010=$B41)*('Hypothèses des scénarios'!$R$43:$R$1010&lt;=I$15)*('Hypothèses des scénarios'!$S$43:$S$1010&gt;=I$15),('Hypothèses des scénarios'!$M$43:$M$1010))</f>
        <v>0</v>
      </c>
      <c r="J41" s="107">
        <f>SUMPRODUCT(('Hypothèses des scénarios'!$D$43:$D$1010=$B41)*('Hypothèses des scénarios'!$R$43:$R$1010&lt;=J$15)*('Hypothèses des scénarios'!$S$43:$S$1010&gt;=J$15),('Hypothèses des scénarios'!$M$43:$M$1010))</f>
        <v>0</v>
      </c>
      <c r="K41" s="107">
        <f>SUMPRODUCT(('Hypothèses des scénarios'!$D$43:$D$1010=$B41)*('Hypothèses des scénarios'!$R$43:$R$1010&lt;=K$15)*('Hypothèses des scénarios'!$S$43:$S$1010&gt;=K$15),('Hypothèses des scénarios'!$M$43:$M$1010))</f>
        <v>0</v>
      </c>
      <c r="L41" s="107">
        <f>SUMPRODUCT(('Hypothèses des scénarios'!$D$43:$D$1010=$B41)*('Hypothèses des scénarios'!$R$43:$R$1010&lt;=L$15)*('Hypothèses des scénarios'!$S$43:$S$1010&gt;=L$15),('Hypothèses des scénarios'!$M$43:$M$1010))</f>
        <v>0</v>
      </c>
      <c r="M41" s="107">
        <f>SUMPRODUCT(('Hypothèses des scénarios'!$D$43:$D$1010=$B41)*('Hypothèses des scénarios'!$R$43:$R$1010&lt;=M$15)*('Hypothèses des scénarios'!$S$43:$S$1010&gt;=M$15),('Hypothèses des scénarios'!$M$43:$M$1010))</f>
        <v>0</v>
      </c>
      <c r="N41" s="107">
        <f>SUMPRODUCT(('Hypothèses des scénarios'!$D$43:$D$1010=$B41)*('Hypothèses des scénarios'!$R$43:$R$1010&lt;=N$15)*('Hypothèses des scénarios'!$S$43:$S$1010&gt;=N$15),('Hypothèses des scénarios'!$M$43:$M$1010))</f>
        <v>0</v>
      </c>
      <c r="O41" s="107">
        <f>SUMPRODUCT(('Hypothèses des scénarios'!$D$43:$D$1010=$B41)*('Hypothèses des scénarios'!$R$43:$R$1010&lt;=O$15)*('Hypothèses des scénarios'!$S$43:$S$1010&gt;=O$15),('Hypothèses des scénarios'!$M$43:$M$1010))</f>
        <v>0</v>
      </c>
      <c r="P41" s="107">
        <f>SUMPRODUCT(('Hypothèses des scénarios'!$D$43:$D$1010=$B41)*('Hypothèses des scénarios'!$R$43:$R$1010&lt;=P$15)*('Hypothèses des scénarios'!$S$43:$S$1010&gt;=P$15),('Hypothèses des scénarios'!$M$43:$M$1010))</f>
        <v>0</v>
      </c>
      <c r="Q41" s="107">
        <f>SUMPRODUCT(('Hypothèses des scénarios'!$D$43:$D$1010=$B41)*('Hypothèses des scénarios'!$R$43:$R$1010&lt;=Q$15)*('Hypothèses des scénarios'!$S$43:$S$1010&gt;=Q$15),('Hypothèses des scénarios'!$M$43:$M$1010))</f>
        <v>0</v>
      </c>
      <c r="R41" s="107">
        <f>SUMPRODUCT(('Hypothèses des scénarios'!$D$43:$D$1010=$B41)*('Hypothèses des scénarios'!$R$43:$R$1010&lt;=R$15)*('Hypothèses des scénarios'!$S$43:$S$1010&gt;=R$15),('Hypothèses des scénarios'!$M$43:$M$1010))</f>
        <v>0</v>
      </c>
      <c r="S41" s="107">
        <f>SUMPRODUCT(('Hypothèses des scénarios'!$D$43:$D$1010=$B41)*('Hypothèses des scénarios'!$R$43:$R$1010&lt;=S$15)*('Hypothèses des scénarios'!$S$43:$S$1010&gt;=S$15),('Hypothèses des scénarios'!$M$43:$M$1010))</f>
        <v>0</v>
      </c>
      <c r="T41" s="107">
        <f>SUMPRODUCT(('Hypothèses des scénarios'!$D$43:$D$1010=$B41)*('Hypothèses des scénarios'!$R$43:$R$1010&lt;=T$15)*('Hypothèses des scénarios'!$S$43:$S$1010&gt;=T$15),('Hypothèses des scénarios'!$M$43:$M$1010))</f>
        <v>0</v>
      </c>
      <c r="U41" s="107">
        <f>SUMPRODUCT(('Hypothèses des scénarios'!$D$43:$D$1010=$B41)*('Hypothèses des scénarios'!$R$43:$R$1010&lt;=U$15)*('Hypothèses des scénarios'!$S$43:$S$1010&gt;=U$15),('Hypothèses des scénarios'!$M$43:$M$1010))</f>
        <v>0</v>
      </c>
      <c r="V41" s="107">
        <f>SUMPRODUCT(('Hypothèses des scénarios'!$D$43:$D$1010=$B41)*('Hypothèses des scénarios'!$R$43:$R$1010&lt;=V$15)*('Hypothèses des scénarios'!$S$43:$S$1010&gt;=V$15),('Hypothèses des scénarios'!$M$43:$M$1010))</f>
        <v>0</v>
      </c>
      <c r="W41" s="107">
        <f>SUMPRODUCT(('Hypothèses des scénarios'!$D$43:$D$1010=$B41)*('Hypothèses des scénarios'!$R$43:$R$1010&lt;=W$15)*('Hypothèses des scénarios'!$S$43:$S$1010&gt;=W$15),('Hypothèses des scénarios'!$M$43:$M$1010))</f>
        <v>0</v>
      </c>
      <c r="X41" s="107">
        <f>SUMPRODUCT(('Hypothèses des scénarios'!$D$43:$D$1010=$B41)*('Hypothèses des scénarios'!$R$43:$R$1010&lt;=X$15)*('Hypothèses des scénarios'!$S$43:$S$1010&gt;=X$15),('Hypothèses des scénarios'!$M$43:$M$1010))</f>
        <v>0</v>
      </c>
      <c r="Y41" s="107">
        <f>SUMPRODUCT(('Hypothèses des scénarios'!$D$43:$D$1010=$B41)*('Hypothèses des scénarios'!$R$43:$R$1010&lt;=Y$15)*('Hypothèses des scénarios'!$S$43:$S$1010&gt;=Y$15),('Hypothèses des scénarios'!$M$43:$M$1010))</f>
        <v>0</v>
      </c>
      <c r="Z41" s="107">
        <f>SUMPRODUCT(('Hypothèses des scénarios'!$D$43:$D$1010=$B41)*('Hypothèses des scénarios'!$R$43:$R$1010&lt;=Z$15)*('Hypothèses des scénarios'!$S$43:$S$1010&gt;=Z$15),('Hypothèses des scénarios'!$M$43:$M$1010))</f>
        <v>0</v>
      </c>
      <c r="AA41" s="107">
        <f>SUMPRODUCT(('Hypothèses des scénarios'!$D$43:$D$1010=$B41)*('Hypothèses des scénarios'!$R$43:$R$1010&lt;=AA$15)*('Hypothèses des scénarios'!$S$43:$S$1010&gt;=AA$15),('Hypothèses des scénarios'!$M$43:$M$1010))</f>
        <v>0</v>
      </c>
      <c r="AB41" s="107">
        <f>SUMPRODUCT(('Hypothèses des scénarios'!$D$43:$D$1010=$B41)*('Hypothèses des scénarios'!$R$43:$R$1010&lt;=AB$15)*('Hypothèses des scénarios'!$S$43:$S$1010&gt;=AB$15),('Hypothèses des scénarios'!$M$43:$M$1010))</f>
        <v>0</v>
      </c>
      <c r="AC41" s="107">
        <f>SUMPRODUCT(('Hypothèses des scénarios'!$D$43:$D$1010=$B41)*('Hypothèses des scénarios'!$R$43:$R$1010&lt;=AC$15)*('Hypothèses des scénarios'!$S$43:$S$1010&gt;=AC$15),('Hypothèses des scénarios'!$M$43:$M$1010))</f>
        <v>0</v>
      </c>
      <c r="AD41" s="107">
        <f>SUMPRODUCT(('Hypothèses des scénarios'!$D$43:$D$1010=$B41)*('Hypothèses des scénarios'!$R$43:$R$1010&lt;=AD$15)*('Hypothèses des scénarios'!$S$43:$S$1010&gt;=AD$15),('Hypothèses des scénarios'!$M$43:$M$1010))</f>
        <v>0</v>
      </c>
    </row>
    <row r="42" spans="2:30" s="182" customFormat="1" x14ac:dyDescent="0.2">
      <c r="B42" s="13" t="s">
        <v>59</v>
      </c>
      <c r="C42" s="183"/>
      <c r="D42" s="184"/>
      <c r="E42" s="186"/>
      <c r="F42" s="181">
        <f t="shared" ref="F42:AD42" si="15">F41*((1+$C$3)^F$14)</f>
        <v>0</v>
      </c>
      <c r="G42" s="181">
        <f t="shared" si="15"/>
        <v>0</v>
      </c>
      <c r="H42" s="181">
        <f t="shared" si="15"/>
        <v>0</v>
      </c>
      <c r="I42" s="181">
        <f t="shared" si="15"/>
        <v>0</v>
      </c>
      <c r="J42" s="181">
        <f t="shared" si="15"/>
        <v>0</v>
      </c>
      <c r="K42" s="181">
        <f t="shared" si="15"/>
        <v>0</v>
      </c>
      <c r="L42" s="181">
        <f t="shared" si="15"/>
        <v>0</v>
      </c>
      <c r="M42" s="181">
        <f t="shared" si="15"/>
        <v>0</v>
      </c>
      <c r="N42" s="181">
        <f t="shared" si="15"/>
        <v>0</v>
      </c>
      <c r="O42" s="181">
        <f t="shared" si="15"/>
        <v>0</v>
      </c>
      <c r="P42" s="181">
        <f t="shared" si="15"/>
        <v>0</v>
      </c>
      <c r="Q42" s="181">
        <f t="shared" si="15"/>
        <v>0</v>
      </c>
      <c r="R42" s="181">
        <f t="shared" si="15"/>
        <v>0</v>
      </c>
      <c r="S42" s="181">
        <f t="shared" si="15"/>
        <v>0</v>
      </c>
      <c r="T42" s="181">
        <f t="shared" si="15"/>
        <v>0</v>
      </c>
      <c r="U42" s="181">
        <f t="shared" si="15"/>
        <v>0</v>
      </c>
      <c r="V42" s="181">
        <f t="shared" si="15"/>
        <v>0</v>
      </c>
      <c r="W42" s="181">
        <f t="shared" si="15"/>
        <v>0</v>
      </c>
      <c r="X42" s="181">
        <f t="shared" si="15"/>
        <v>0</v>
      </c>
      <c r="Y42" s="181">
        <f t="shared" si="15"/>
        <v>0</v>
      </c>
      <c r="Z42" s="181">
        <f t="shared" si="15"/>
        <v>0</v>
      </c>
      <c r="AA42" s="181">
        <f t="shared" si="15"/>
        <v>0</v>
      </c>
      <c r="AB42" s="181">
        <f t="shared" si="15"/>
        <v>0</v>
      </c>
      <c r="AC42" s="181">
        <f t="shared" si="15"/>
        <v>0</v>
      </c>
      <c r="AD42" s="181">
        <f t="shared" si="15"/>
        <v>0</v>
      </c>
    </row>
    <row r="43" spans="2:30" ht="15" x14ac:dyDescent="0.2">
      <c r="B43" s="12" t="s">
        <v>48</v>
      </c>
      <c r="C43" s="114">
        <f ca="1">'Hypothèses des scénarios'!M28</f>
        <v>825825</v>
      </c>
      <c r="D43" s="22"/>
      <c r="E43" s="38" t="s">
        <v>2</v>
      </c>
      <c r="F43" s="107">
        <f>SUMPRODUCT(('Hypothèses des scénarios'!$D$43:$D$1010=$B43)*('Hypothèses des scénarios'!$R$43:$R$1010&lt;=F$15)*('Hypothèses des scénarios'!$S$43:$S$1010&gt;=F$15),('Hypothèses des scénarios'!$M$43:$M$1010))</f>
        <v>0</v>
      </c>
      <c r="G43" s="107">
        <f>SUMPRODUCT(('Hypothèses des scénarios'!$D$43:$D$1010=$B43)*('Hypothèses des scénarios'!$R$43:$R$1010&lt;=G$15)*('Hypothèses des scénarios'!$S$43:$S$1010&gt;=G$15),('Hypothèses des scénarios'!$M$43:$M$1010))</f>
        <v>0</v>
      </c>
      <c r="H43" s="107">
        <f>SUMPRODUCT(('Hypothèses des scénarios'!$D$43:$D$1010=$B43)*('Hypothèses des scénarios'!$R$43:$R$1010&lt;=H$15)*('Hypothèses des scénarios'!$S$43:$S$1010&gt;=H$15),('Hypothèses des scénarios'!$M$43:$M$1010))</f>
        <v>0</v>
      </c>
      <c r="I43" s="107">
        <f>SUMPRODUCT(('Hypothèses des scénarios'!$D$43:$D$1010=$B43)*('Hypothèses des scénarios'!$R$43:$R$1010&lt;=I$15)*('Hypothèses des scénarios'!$S$43:$S$1010&gt;=I$15),('Hypothèses des scénarios'!$M$43:$M$1010))</f>
        <v>0</v>
      </c>
      <c r="J43" s="107">
        <f>SUMPRODUCT(('Hypothèses des scénarios'!$D$43:$D$1010=$B43)*('Hypothèses des scénarios'!$R$43:$R$1010&lt;=J$15)*('Hypothèses des scénarios'!$S$43:$S$1010&gt;=J$15),('Hypothèses des scénarios'!$M$43:$M$1010))</f>
        <v>0</v>
      </c>
      <c r="K43" s="107">
        <f>SUMPRODUCT(('Hypothèses des scénarios'!$D$43:$D$1010=$B43)*('Hypothèses des scénarios'!$R$43:$R$1010&lt;=K$15)*('Hypothèses des scénarios'!$S$43:$S$1010&gt;=K$15),('Hypothèses des scénarios'!$M$43:$M$1010))</f>
        <v>0</v>
      </c>
      <c r="L43" s="107">
        <f>SUMPRODUCT(('Hypothèses des scénarios'!$D$43:$D$1010=$B43)*('Hypothèses des scénarios'!$R$43:$R$1010&lt;=L$15)*('Hypothèses des scénarios'!$S$43:$S$1010&gt;=L$15),('Hypothèses des scénarios'!$M$43:$M$1010))</f>
        <v>825825</v>
      </c>
      <c r="M43" s="107">
        <f>SUMPRODUCT(('Hypothèses des scénarios'!$D$43:$D$1010=$B43)*('Hypothèses des scénarios'!$R$43:$R$1010&lt;=M$15)*('Hypothèses des scénarios'!$S$43:$S$1010&gt;=M$15),('Hypothèses des scénarios'!$M$43:$M$1010))</f>
        <v>825825</v>
      </c>
      <c r="N43" s="107">
        <f>SUMPRODUCT(('Hypothèses des scénarios'!$D$43:$D$1010=$B43)*('Hypothèses des scénarios'!$R$43:$R$1010&lt;=N$15)*('Hypothèses des scénarios'!$S$43:$S$1010&gt;=N$15),('Hypothèses des scénarios'!$M$43:$M$1010))</f>
        <v>825825</v>
      </c>
      <c r="O43" s="107">
        <f>SUMPRODUCT(('Hypothèses des scénarios'!$D$43:$D$1010=$B43)*('Hypothèses des scénarios'!$R$43:$R$1010&lt;=O$15)*('Hypothèses des scénarios'!$S$43:$S$1010&gt;=O$15),('Hypothèses des scénarios'!$M$43:$M$1010))</f>
        <v>825825</v>
      </c>
      <c r="P43" s="107">
        <f>SUMPRODUCT(('Hypothèses des scénarios'!$D$43:$D$1010=$B43)*('Hypothèses des scénarios'!$R$43:$R$1010&lt;=P$15)*('Hypothèses des scénarios'!$S$43:$S$1010&gt;=P$15),('Hypothèses des scénarios'!$M$43:$M$1010))</f>
        <v>825825</v>
      </c>
      <c r="Q43" s="107">
        <f>SUMPRODUCT(('Hypothèses des scénarios'!$D$43:$D$1010=$B43)*('Hypothèses des scénarios'!$R$43:$R$1010&lt;=Q$15)*('Hypothèses des scénarios'!$S$43:$S$1010&gt;=Q$15),('Hypothèses des scénarios'!$M$43:$M$1010))</f>
        <v>825825</v>
      </c>
      <c r="R43" s="107">
        <f>SUMPRODUCT(('Hypothèses des scénarios'!$D$43:$D$1010=$B43)*('Hypothèses des scénarios'!$R$43:$R$1010&lt;=R$15)*('Hypothèses des scénarios'!$S$43:$S$1010&gt;=R$15),('Hypothèses des scénarios'!$M$43:$M$1010))</f>
        <v>825825</v>
      </c>
      <c r="S43" s="107">
        <f>SUMPRODUCT(('Hypothèses des scénarios'!$D$43:$D$1010=$B43)*('Hypothèses des scénarios'!$R$43:$R$1010&lt;=S$15)*('Hypothèses des scénarios'!$S$43:$S$1010&gt;=S$15),('Hypothèses des scénarios'!$M$43:$M$1010))</f>
        <v>825825</v>
      </c>
      <c r="T43" s="107">
        <f>SUMPRODUCT(('Hypothèses des scénarios'!$D$43:$D$1010=$B43)*('Hypothèses des scénarios'!$R$43:$R$1010&lt;=T$15)*('Hypothèses des scénarios'!$S$43:$S$1010&gt;=T$15),('Hypothèses des scénarios'!$M$43:$M$1010))</f>
        <v>825825</v>
      </c>
      <c r="U43" s="107">
        <f>SUMPRODUCT(('Hypothèses des scénarios'!$D$43:$D$1010=$B43)*('Hypothèses des scénarios'!$R$43:$R$1010&lt;=U$15)*('Hypothèses des scénarios'!$S$43:$S$1010&gt;=U$15),('Hypothèses des scénarios'!$M$43:$M$1010))</f>
        <v>825825</v>
      </c>
      <c r="V43" s="107">
        <f>SUMPRODUCT(('Hypothèses des scénarios'!$D$43:$D$1010=$B43)*('Hypothèses des scénarios'!$R$43:$R$1010&lt;=V$15)*('Hypothèses des scénarios'!$S$43:$S$1010&gt;=V$15),('Hypothèses des scénarios'!$M$43:$M$1010))</f>
        <v>825825</v>
      </c>
      <c r="W43" s="107">
        <f>SUMPRODUCT(('Hypothèses des scénarios'!$D$43:$D$1010=$B43)*('Hypothèses des scénarios'!$R$43:$R$1010&lt;=W$15)*('Hypothèses des scénarios'!$S$43:$S$1010&gt;=W$15),('Hypothèses des scénarios'!$M$43:$M$1010))</f>
        <v>825825</v>
      </c>
      <c r="X43" s="107">
        <f>SUMPRODUCT(('Hypothèses des scénarios'!$D$43:$D$1010=$B43)*('Hypothèses des scénarios'!$R$43:$R$1010&lt;=X$15)*('Hypothèses des scénarios'!$S$43:$S$1010&gt;=X$15),('Hypothèses des scénarios'!$M$43:$M$1010))</f>
        <v>825825</v>
      </c>
      <c r="Y43" s="107">
        <f>SUMPRODUCT(('Hypothèses des scénarios'!$D$43:$D$1010=$B43)*('Hypothèses des scénarios'!$R$43:$R$1010&lt;=Y$15)*('Hypothèses des scénarios'!$S$43:$S$1010&gt;=Y$15),('Hypothèses des scénarios'!$M$43:$M$1010))</f>
        <v>825825</v>
      </c>
      <c r="Z43" s="107">
        <f>SUMPRODUCT(('Hypothèses des scénarios'!$D$43:$D$1010=$B43)*('Hypothèses des scénarios'!$R$43:$R$1010&lt;=Z$15)*('Hypothèses des scénarios'!$S$43:$S$1010&gt;=Z$15),('Hypothèses des scénarios'!$M$43:$M$1010))</f>
        <v>825825</v>
      </c>
      <c r="AA43" s="107">
        <f>SUMPRODUCT(('Hypothèses des scénarios'!$D$43:$D$1010=$B43)*('Hypothèses des scénarios'!$R$43:$R$1010&lt;=AA$15)*('Hypothèses des scénarios'!$S$43:$S$1010&gt;=AA$15),('Hypothèses des scénarios'!$M$43:$M$1010))</f>
        <v>825825</v>
      </c>
      <c r="AB43" s="107">
        <f>SUMPRODUCT(('Hypothèses des scénarios'!$D$43:$D$1010=$B43)*('Hypothèses des scénarios'!$R$43:$R$1010&lt;=AB$15)*('Hypothèses des scénarios'!$S$43:$S$1010&gt;=AB$15),('Hypothèses des scénarios'!$M$43:$M$1010))</f>
        <v>825825</v>
      </c>
      <c r="AC43" s="107">
        <f>SUMPRODUCT(('Hypothèses des scénarios'!$D$43:$D$1010=$B43)*('Hypothèses des scénarios'!$R$43:$R$1010&lt;=AC$15)*('Hypothèses des scénarios'!$S$43:$S$1010&gt;=AC$15),('Hypothèses des scénarios'!$M$43:$M$1010))</f>
        <v>825825</v>
      </c>
      <c r="AD43" s="107">
        <f>SUMPRODUCT(('Hypothèses des scénarios'!$D$43:$D$1010=$B43)*('Hypothèses des scénarios'!$R$43:$R$1010&lt;=AD$15)*('Hypothèses des scénarios'!$S$43:$S$1010&gt;=AD$15),('Hypothèses des scénarios'!$M$43:$M$1010))</f>
        <v>825825</v>
      </c>
    </row>
    <row r="44" spans="2:30" s="182" customFormat="1" x14ac:dyDescent="0.2">
      <c r="B44" s="13" t="s">
        <v>59</v>
      </c>
      <c r="C44" s="183"/>
      <c r="D44" s="184"/>
      <c r="E44" s="185"/>
      <c r="F44" s="181">
        <f t="shared" ref="F44:AD44" si="16">F43*((1+$C$2)^F$14)</f>
        <v>0</v>
      </c>
      <c r="G44" s="181">
        <f t="shared" si="16"/>
        <v>0</v>
      </c>
      <c r="H44" s="181">
        <f t="shared" si="16"/>
        <v>0</v>
      </c>
      <c r="I44" s="181">
        <f t="shared" si="16"/>
        <v>0</v>
      </c>
      <c r="J44" s="181">
        <f t="shared" si="16"/>
        <v>0</v>
      </c>
      <c r="K44" s="181">
        <f t="shared" si="16"/>
        <v>0</v>
      </c>
      <c r="L44" s="181">
        <f t="shared" si="16"/>
        <v>930013.07988869282</v>
      </c>
      <c r="M44" s="181">
        <f t="shared" si="16"/>
        <v>948613.34148646647</v>
      </c>
      <c r="N44" s="181">
        <f t="shared" si="16"/>
        <v>967585.6083161959</v>
      </c>
      <c r="O44" s="181">
        <f t="shared" si="16"/>
        <v>986937.3204825198</v>
      </c>
      <c r="P44" s="181">
        <f t="shared" si="16"/>
        <v>1006676.0668921702</v>
      </c>
      <c r="Q44" s="181">
        <f t="shared" si="16"/>
        <v>1026809.5882300135</v>
      </c>
      <c r="R44" s="181">
        <f t="shared" si="16"/>
        <v>1047345.779994614</v>
      </c>
      <c r="S44" s="181">
        <f t="shared" si="16"/>
        <v>1068292.6955945061</v>
      </c>
      <c r="T44" s="181">
        <f t="shared" si="16"/>
        <v>1089658.5495063963</v>
      </c>
      <c r="U44" s="181">
        <f t="shared" si="16"/>
        <v>1111451.7204965241</v>
      </c>
      <c r="V44" s="181">
        <f t="shared" si="16"/>
        <v>1133680.7549064546</v>
      </c>
      <c r="W44" s="181">
        <f t="shared" si="16"/>
        <v>1156354.3700045838</v>
      </c>
      <c r="X44" s="181">
        <f t="shared" si="16"/>
        <v>1179481.4574046754</v>
      </c>
      <c r="Y44" s="181">
        <f t="shared" si="16"/>
        <v>1203071.0865527689</v>
      </c>
      <c r="Z44" s="181">
        <f t="shared" si="16"/>
        <v>1227132.5082838244</v>
      </c>
      <c r="AA44" s="181">
        <f t="shared" si="16"/>
        <v>1251675.1584495008</v>
      </c>
      <c r="AB44" s="181">
        <f t="shared" si="16"/>
        <v>1276708.6616184909</v>
      </c>
      <c r="AC44" s="181">
        <f t="shared" si="16"/>
        <v>1302242.8348508605</v>
      </c>
      <c r="AD44" s="181">
        <f t="shared" si="16"/>
        <v>1328287.6915478776</v>
      </c>
    </row>
    <row r="45" spans="2:30" ht="15" x14ac:dyDescent="0.2">
      <c r="B45" s="12" t="s">
        <v>49</v>
      </c>
      <c r="C45" s="114">
        <f ca="1">'Hypothèses des scénarios'!M29</f>
        <v>0</v>
      </c>
      <c r="D45" s="22"/>
      <c r="E45" s="38" t="s">
        <v>2</v>
      </c>
      <c r="F45" s="107">
        <f>SUMPRODUCT(('Hypothèses des scénarios'!$D$43:$D$1010=$B45)*('Hypothèses des scénarios'!$R$43:$R$1010&lt;=F$15)*('Hypothèses des scénarios'!$S$43:$S$1010&gt;=F$15),('Hypothèses des scénarios'!$M$43:$M$1010))</f>
        <v>0</v>
      </c>
      <c r="G45" s="107">
        <f>SUMPRODUCT(('Hypothèses des scénarios'!$D$43:$D$1010=$B45)*('Hypothèses des scénarios'!$R$43:$R$1010&lt;=G$15)*('Hypothèses des scénarios'!$S$43:$S$1010&gt;=G$15),('Hypothèses des scénarios'!$M$43:$M$1010))</f>
        <v>0</v>
      </c>
      <c r="H45" s="107">
        <f>SUMPRODUCT(('Hypothèses des scénarios'!$D$43:$D$1010=$B45)*('Hypothèses des scénarios'!$R$43:$R$1010&lt;=H$15)*('Hypothèses des scénarios'!$S$43:$S$1010&gt;=H$15),('Hypothèses des scénarios'!$M$43:$M$1010))</f>
        <v>0</v>
      </c>
      <c r="I45" s="107">
        <f>SUMPRODUCT(('Hypothèses des scénarios'!$D$43:$D$1010=$B45)*('Hypothèses des scénarios'!$R$43:$R$1010&lt;=I$15)*('Hypothèses des scénarios'!$S$43:$S$1010&gt;=I$15),('Hypothèses des scénarios'!$M$43:$M$1010))</f>
        <v>0</v>
      </c>
      <c r="J45" s="107">
        <f>SUMPRODUCT(('Hypothèses des scénarios'!$D$43:$D$1010=$B45)*('Hypothèses des scénarios'!$R$43:$R$1010&lt;=J$15)*('Hypothèses des scénarios'!$S$43:$S$1010&gt;=J$15),('Hypothèses des scénarios'!$M$43:$M$1010))</f>
        <v>0</v>
      </c>
      <c r="K45" s="107">
        <f>SUMPRODUCT(('Hypothèses des scénarios'!$D$43:$D$1010=$B45)*('Hypothèses des scénarios'!$R$43:$R$1010&lt;=K$15)*('Hypothèses des scénarios'!$S$43:$S$1010&gt;=K$15),('Hypothèses des scénarios'!$M$43:$M$1010))</f>
        <v>0</v>
      </c>
      <c r="L45" s="107">
        <f>SUMPRODUCT(('Hypothèses des scénarios'!$D$43:$D$1010=$B45)*('Hypothèses des scénarios'!$R$43:$R$1010&lt;=L$15)*('Hypothèses des scénarios'!$S$43:$S$1010&gt;=L$15),('Hypothèses des scénarios'!$M$43:$M$1010))</f>
        <v>0</v>
      </c>
      <c r="M45" s="107">
        <f>SUMPRODUCT(('Hypothèses des scénarios'!$D$43:$D$1010=$B45)*('Hypothèses des scénarios'!$R$43:$R$1010&lt;=M$15)*('Hypothèses des scénarios'!$S$43:$S$1010&gt;=M$15),('Hypothèses des scénarios'!$M$43:$M$1010))</f>
        <v>0</v>
      </c>
      <c r="N45" s="107">
        <f>SUMPRODUCT(('Hypothèses des scénarios'!$D$43:$D$1010=$B45)*('Hypothèses des scénarios'!$R$43:$R$1010&lt;=N$15)*('Hypothèses des scénarios'!$S$43:$S$1010&gt;=N$15),('Hypothèses des scénarios'!$M$43:$M$1010))</f>
        <v>0</v>
      </c>
      <c r="O45" s="107">
        <f>SUMPRODUCT(('Hypothèses des scénarios'!$D$43:$D$1010=$B45)*('Hypothèses des scénarios'!$R$43:$R$1010&lt;=O$15)*('Hypothèses des scénarios'!$S$43:$S$1010&gt;=O$15),('Hypothèses des scénarios'!$M$43:$M$1010))</f>
        <v>0</v>
      </c>
      <c r="P45" s="107">
        <f>SUMPRODUCT(('Hypothèses des scénarios'!$D$43:$D$1010=$B45)*('Hypothèses des scénarios'!$R$43:$R$1010&lt;=P$15)*('Hypothèses des scénarios'!$S$43:$S$1010&gt;=P$15),('Hypothèses des scénarios'!$M$43:$M$1010))</f>
        <v>0</v>
      </c>
      <c r="Q45" s="107">
        <f>SUMPRODUCT(('Hypothèses des scénarios'!$D$43:$D$1010=$B45)*('Hypothèses des scénarios'!$R$43:$R$1010&lt;=Q$15)*('Hypothèses des scénarios'!$S$43:$S$1010&gt;=Q$15),('Hypothèses des scénarios'!$M$43:$M$1010))</f>
        <v>0</v>
      </c>
      <c r="R45" s="107">
        <f>SUMPRODUCT(('Hypothèses des scénarios'!$D$43:$D$1010=$B45)*('Hypothèses des scénarios'!$R$43:$R$1010&lt;=R$15)*('Hypothèses des scénarios'!$S$43:$S$1010&gt;=R$15),('Hypothèses des scénarios'!$M$43:$M$1010))</f>
        <v>0</v>
      </c>
      <c r="S45" s="107">
        <f>SUMPRODUCT(('Hypothèses des scénarios'!$D$43:$D$1010=$B45)*('Hypothèses des scénarios'!$R$43:$R$1010&lt;=S$15)*('Hypothèses des scénarios'!$S$43:$S$1010&gt;=S$15),('Hypothèses des scénarios'!$M$43:$M$1010))</f>
        <v>0</v>
      </c>
      <c r="T45" s="107">
        <f>SUMPRODUCT(('Hypothèses des scénarios'!$D$43:$D$1010=$B45)*('Hypothèses des scénarios'!$R$43:$R$1010&lt;=T$15)*('Hypothèses des scénarios'!$S$43:$S$1010&gt;=T$15),('Hypothèses des scénarios'!$M$43:$M$1010))</f>
        <v>0</v>
      </c>
      <c r="U45" s="107">
        <f>SUMPRODUCT(('Hypothèses des scénarios'!$D$43:$D$1010=$B45)*('Hypothèses des scénarios'!$R$43:$R$1010&lt;=U$15)*('Hypothèses des scénarios'!$S$43:$S$1010&gt;=U$15),('Hypothèses des scénarios'!$M$43:$M$1010))</f>
        <v>0</v>
      </c>
      <c r="V45" s="107">
        <f>SUMPRODUCT(('Hypothèses des scénarios'!$D$43:$D$1010=$B45)*('Hypothèses des scénarios'!$R$43:$R$1010&lt;=V$15)*('Hypothèses des scénarios'!$S$43:$S$1010&gt;=V$15),('Hypothèses des scénarios'!$M$43:$M$1010))</f>
        <v>0</v>
      </c>
      <c r="W45" s="107">
        <f>SUMPRODUCT(('Hypothèses des scénarios'!$D$43:$D$1010=$B45)*('Hypothèses des scénarios'!$R$43:$R$1010&lt;=W$15)*('Hypothèses des scénarios'!$S$43:$S$1010&gt;=W$15),('Hypothèses des scénarios'!$M$43:$M$1010))</f>
        <v>0</v>
      </c>
      <c r="X45" s="107">
        <f>SUMPRODUCT(('Hypothèses des scénarios'!$D$43:$D$1010=$B45)*('Hypothèses des scénarios'!$R$43:$R$1010&lt;=X$15)*('Hypothèses des scénarios'!$S$43:$S$1010&gt;=X$15),('Hypothèses des scénarios'!$M$43:$M$1010))</f>
        <v>0</v>
      </c>
      <c r="Y45" s="107">
        <f>SUMPRODUCT(('Hypothèses des scénarios'!$D$43:$D$1010=$B45)*('Hypothèses des scénarios'!$R$43:$R$1010&lt;=Y$15)*('Hypothèses des scénarios'!$S$43:$S$1010&gt;=Y$15),('Hypothèses des scénarios'!$M$43:$M$1010))</f>
        <v>0</v>
      </c>
      <c r="Z45" s="107">
        <f>SUMPRODUCT(('Hypothèses des scénarios'!$D$43:$D$1010=$B45)*('Hypothèses des scénarios'!$R$43:$R$1010&lt;=Z$15)*('Hypothèses des scénarios'!$S$43:$S$1010&gt;=Z$15),('Hypothèses des scénarios'!$M$43:$M$1010))</f>
        <v>0</v>
      </c>
      <c r="AA45" s="107">
        <f>SUMPRODUCT(('Hypothèses des scénarios'!$D$43:$D$1010=$B45)*('Hypothèses des scénarios'!$R$43:$R$1010&lt;=AA$15)*('Hypothèses des scénarios'!$S$43:$S$1010&gt;=AA$15),('Hypothèses des scénarios'!$M$43:$M$1010))</f>
        <v>0</v>
      </c>
      <c r="AB45" s="107">
        <f>SUMPRODUCT(('Hypothèses des scénarios'!$D$43:$D$1010=$B45)*('Hypothèses des scénarios'!$R$43:$R$1010&lt;=AB$15)*('Hypothèses des scénarios'!$S$43:$S$1010&gt;=AB$15),('Hypothèses des scénarios'!$M$43:$M$1010))</f>
        <v>0</v>
      </c>
      <c r="AC45" s="107">
        <f>SUMPRODUCT(('Hypothèses des scénarios'!$D$43:$D$1010=$B45)*('Hypothèses des scénarios'!$R$43:$R$1010&lt;=AC$15)*('Hypothèses des scénarios'!$S$43:$S$1010&gt;=AC$15),('Hypothèses des scénarios'!$M$43:$M$1010))</f>
        <v>0</v>
      </c>
      <c r="AD45" s="107">
        <f>SUMPRODUCT(('Hypothèses des scénarios'!$D$43:$D$1010=$B45)*('Hypothèses des scénarios'!$R$43:$R$1010&lt;=AD$15)*('Hypothèses des scénarios'!$S$43:$S$1010&gt;=AD$15),('Hypothèses des scénarios'!$M$43:$M$1010))</f>
        <v>0</v>
      </c>
    </row>
    <row r="46" spans="2:30" s="182" customFormat="1" x14ac:dyDescent="0.2">
      <c r="B46" s="13" t="s">
        <v>59</v>
      </c>
      <c r="C46" s="183"/>
      <c r="D46" s="184"/>
      <c r="E46" s="185"/>
      <c r="F46" s="181">
        <f t="shared" ref="F46:AD46" si="17">F45*((1+$C$3)^F14)</f>
        <v>0</v>
      </c>
      <c r="G46" s="181">
        <f t="shared" si="17"/>
        <v>0</v>
      </c>
      <c r="H46" s="181">
        <f t="shared" si="17"/>
        <v>0</v>
      </c>
      <c r="I46" s="181">
        <f t="shared" si="17"/>
        <v>0</v>
      </c>
      <c r="J46" s="181">
        <f t="shared" si="17"/>
        <v>0</v>
      </c>
      <c r="K46" s="181">
        <f t="shared" si="17"/>
        <v>0</v>
      </c>
      <c r="L46" s="181">
        <f t="shared" si="17"/>
        <v>0</v>
      </c>
      <c r="M46" s="181">
        <f t="shared" si="17"/>
        <v>0</v>
      </c>
      <c r="N46" s="181">
        <f t="shared" si="17"/>
        <v>0</v>
      </c>
      <c r="O46" s="181">
        <f t="shared" si="17"/>
        <v>0</v>
      </c>
      <c r="P46" s="181">
        <f t="shared" si="17"/>
        <v>0</v>
      </c>
      <c r="Q46" s="181">
        <f t="shared" si="17"/>
        <v>0</v>
      </c>
      <c r="R46" s="181">
        <f t="shared" si="17"/>
        <v>0</v>
      </c>
      <c r="S46" s="181">
        <f t="shared" si="17"/>
        <v>0</v>
      </c>
      <c r="T46" s="181">
        <f t="shared" si="17"/>
        <v>0</v>
      </c>
      <c r="U46" s="181">
        <f t="shared" si="17"/>
        <v>0</v>
      </c>
      <c r="V46" s="181">
        <f t="shared" si="17"/>
        <v>0</v>
      </c>
      <c r="W46" s="181">
        <f t="shared" si="17"/>
        <v>0</v>
      </c>
      <c r="X46" s="181">
        <f t="shared" si="17"/>
        <v>0</v>
      </c>
      <c r="Y46" s="181">
        <f t="shared" si="17"/>
        <v>0</v>
      </c>
      <c r="Z46" s="181">
        <f t="shared" si="17"/>
        <v>0</v>
      </c>
      <c r="AA46" s="181">
        <f t="shared" si="17"/>
        <v>0</v>
      </c>
      <c r="AB46" s="181">
        <f t="shared" si="17"/>
        <v>0</v>
      </c>
      <c r="AC46" s="181">
        <f t="shared" si="17"/>
        <v>0</v>
      </c>
      <c r="AD46" s="181">
        <f t="shared" si="17"/>
        <v>0</v>
      </c>
    </row>
    <row r="47" spans="2:30" ht="15" x14ac:dyDescent="0.2">
      <c r="B47" s="12" t="s">
        <v>31</v>
      </c>
      <c r="C47" s="114">
        <f ca="1">'Hypothèses des scénarios'!M30</f>
        <v>0</v>
      </c>
      <c r="D47" s="22"/>
      <c r="E47" s="38"/>
      <c r="F47" s="107">
        <f>SUMPRODUCT(('Hypothèses des scénarios'!$D$43:$D$1010=$B47)*('Hypothèses des scénarios'!$R$43:$R$1010&lt;=F$15)*('Hypothèses des scénarios'!$S$43:$S$1010&gt;=F$15),('Hypothèses des scénarios'!$M$43:$M$1010))</f>
        <v>0</v>
      </c>
      <c r="G47" s="107">
        <f>SUMPRODUCT(('Hypothèses des scénarios'!$D$43:$D$1010=$B47)*('Hypothèses des scénarios'!$R$43:$R$1010&lt;=G$15)*('Hypothèses des scénarios'!$S$43:$S$1010&gt;=G$15),('Hypothèses des scénarios'!$M$43:$M$1010))</f>
        <v>0</v>
      </c>
      <c r="H47" s="107">
        <f>SUMPRODUCT(('Hypothèses des scénarios'!$D$43:$D$1010=$B47)*('Hypothèses des scénarios'!$R$43:$R$1010&lt;=H$15)*('Hypothèses des scénarios'!$S$43:$S$1010&gt;=H$15),('Hypothèses des scénarios'!$M$43:$M$1010))</f>
        <v>0</v>
      </c>
      <c r="I47" s="107">
        <f>SUMPRODUCT(('Hypothèses des scénarios'!$D$43:$D$1010=$B47)*('Hypothèses des scénarios'!$R$43:$R$1010&lt;=I$15)*('Hypothèses des scénarios'!$S$43:$S$1010&gt;=I$15),('Hypothèses des scénarios'!$M$43:$M$1010))</f>
        <v>0</v>
      </c>
      <c r="J47" s="107">
        <f>SUMPRODUCT(('Hypothèses des scénarios'!$D$43:$D$1010=$B47)*('Hypothèses des scénarios'!$R$43:$R$1010&lt;=J$15)*('Hypothèses des scénarios'!$S$43:$S$1010&gt;=J$15),('Hypothèses des scénarios'!$M$43:$M$1010))</f>
        <v>0</v>
      </c>
      <c r="K47" s="107">
        <f>SUMPRODUCT(('Hypothèses des scénarios'!$D$43:$D$1010=$B47)*('Hypothèses des scénarios'!$R$43:$R$1010&lt;=K$15)*('Hypothèses des scénarios'!$S$43:$S$1010&gt;=K$15),('Hypothèses des scénarios'!$M$43:$M$1010))</f>
        <v>0</v>
      </c>
      <c r="L47" s="107">
        <f>SUMPRODUCT(('Hypothèses des scénarios'!$D$43:$D$1010=$B47)*('Hypothèses des scénarios'!$R$43:$R$1010&lt;=L$15)*('Hypothèses des scénarios'!$S$43:$S$1010&gt;=L$15),('Hypothèses des scénarios'!$M$43:$M$1010))</f>
        <v>0</v>
      </c>
      <c r="M47" s="107">
        <f>SUMPRODUCT(('Hypothèses des scénarios'!$D$43:$D$1010=$B47)*('Hypothèses des scénarios'!$R$43:$R$1010&lt;=M$15)*('Hypothèses des scénarios'!$S$43:$S$1010&gt;=M$15),('Hypothèses des scénarios'!$M$43:$M$1010))</f>
        <v>0</v>
      </c>
      <c r="N47" s="107">
        <f>SUMPRODUCT(('Hypothèses des scénarios'!$D$43:$D$1010=$B47)*('Hypothèses des scénarios'!$R$43:$R$1010&lt;=N$15)*('Hypothèses des scénarios'!$S$43:$S$1010&gt;=N$15),('Hypothèses des scénarios'!$M$43:$M$1010))</f>
        <v>0</v>
      </c>
      <c r="O47" s="107">
        <f>SUMPRODUCT(('Hypothèses des scénarios'!$D$43:$D$1010=$B47)*('Hypothèses des scénarios'!$R$43:$R$1010&lt;=O$15)*('Hypothèses des scénarios'!$S$43:$S$1010&gt;=O$15),('Hypothèses des scénarios'!$M$43:$M$1010))</f>
        <v>0</v>
      </c>
      <c r="P47" s="107">
        <f>SUMPRODUCT(('Hypothèses des scénarios'!$D$43:$D$1010=$B47)*('Hypothèses des scénarios'!$R$43:$R$1010&lt;=P$15)*('Hypothèses des scénarios'!$S$43:$S$1010&gt;=P$15),('Hypothèses des scénarios'!$M$43:$M$1010))</f>
        <v>0</v>
      </c>
      <c r="Q47" s="107">
        <f>SUMPRODUCT(('Hypothèses des scénarios'!$D$43:$D$1010=$B47)*('Hypothèses des scénarios'!$R$43:$R$1010&lt;=Q$15)*('Hypothèses des scénarios'!$S$43:$S$1010&gt;=Q$15),('Hypothèses des scénarios'!$M$43:$M$1010))</f>
        <v>0</v>
      </c>
      <c r="R47" s="107">
        <f>SUMPRODUCT(('Hypothèses des scénarios'!$D$43:$D$1010=$B47)*('Hypothèses des scénarios'!$R$43:$R$1010&lt;=R$15)*('Hypothèses des scénarios'!$S$43:$S$1010&gt;=R$15),('Hypothèses des scénarios'!$M$43:$M$1010))</f>
        <v>0</v>
      </c>
      <c r="S47" s="107">
        <f>SUMPRODUCT(('Hypothèses des scénarios'!$D$43:$D$1010=$B47)*('Hypothèses des scénarios'!$R$43:$R$1010&lt;=S$15)*('Hypothèses des scénarios'!$S$43:$S$1010&gt;=S$15),('Hypothèses des scénarios'!$M$43:$M$1010))</f>
        <v>0</v>
      </c>
      <c r="T47" s="107">
        <f>SUMPRODUCT(('Hypothèses des scénarios'!$D$43:$D$1010=$B47)*('Hypothèses des scénarios'!$R$43:$R$1010&lt;=T$15)*('Hypothèses des scénarios'!$S$43:$S$1010&gt;=T$15),('Hypothèses des scénarios'!$M$43:$M$1010))</f>
        <v>0</v>
      </c>
      <c r="U47" s="107">
        <f>SUMPRODUCT(('Hypothèses des scénarios'!$D$43:$D$1010=$B47)*('Hypothèses des scénarios'!$R$43:$R$1010&lt;=U$15)*('Hypothèses des scénarios'!$S$43:$S$1010&gt;=U$15),('Hypothèses des scénarios'!$M$43:$M$1010))</f>
        <v>0</v>
      </c>
      <c r="V47" s="107">
        <f>SUMPRODUCT(('Hypothèses des scénarios'!$D$43:$D$1010=$B47)*('Hypothèses des scénarios'!$R$43:$R$1010&lt;=V$15)*('Hypothèses des scénarios'!$S$43:$S$1010&gt;=V$15),('Hypothèses des scénarios'!$M$43:$M$1010))</f>
        <v>0</v>
      </c>
      <c r="W47" s="107">
        <f>SUMPRODUCT(('Hypothèses des scénarios'!$D$43:$D$1010=$B47)*('Hypothèses des scénarios'!$R$43:$R$1010&lt;=W$15)*('Hypothèses des scénarios'!$S$43:$S$1010&gt;=W$15),('Hypothèses des scénarios'!$M$43:$M$1010))</f>
        <v>0</v>
      </c>
      <c r="X47" s="107">
        <f>SUMPRODUCT(('Hypothèses des scénarios'!$D$43:$D$1010=$B47)*('Hypothèses des scénarios'!$R$43:$R$1010&lt;=X$15)*('Hypothèses des scénarios'!$S$43:$S$1010&gt;=X$15),('Hypothèses des scénarios'!$M$43:$M$1010))</f>
        <v>0</v>
      </c>
      <c r="Y47" s="107">
        <f>SUMPRODUCT(('Hypothèses des scénarios'!$D$43:$D$1010=$B47)*('Hypothèses des scénarios'!$R$43:$R$1010&lt;=Y$15)*('Hypothèses des scénarios'!$S$43:$S$1010&gt;=Y$15),('Hypothèses des scénarios'!$M$43:$M$1010))</f>
        <v>0</v>
      </c>
      <c r="Z47" s="107">
        <f>SUMPRODUCT(('Hypothèses des scénarios'!$D$43:$D$1010=$B47)*('Hypothèses des scénarios'!$R$43:$R$1010&lt;=Z$15)*('Hypothèses des scénarios'!$S$43:$S$1010&gt;=Z$15),('Hypothèses des scénarios'!$M$43:$M$1010))</f>
        <v>0</v>
      </c>
      <c r="AA47" s="107">
        <f>SUMPRODUCT(('Hypothèses des scénarios'!$D$43:$D$1010=$B47)*('Hypothèses des scénarios'!$R$43:$R$1010&lt;=AA$15)*('Hypothèses des scénarios'!$S$43:$S$1010&gt;=AA$15),('Hypothèses des scénarios'!$M$43:$M$1010))</f>
        <v>0</v>
      </c>
      <c r="AB47" s="107">
        <f>SUMPRODUCT(('Hypothèses des scénarios'!$D$43:$D$1010=$B47)*('Hypothèses des scénarios'!$R$43:$R$1010&lt;=AB$15)*('Hypothèses des scénarios'!$S$43:$S$1010&gt;=AB$15),('Hypothèses des scénarios'!$M$43:$M$1010))</f>
        <v>0</v>
      </c>
      <c r="AC47" s="107">
        <f>SUMPRODUCT(('Hypothèses des scénarios'!$D$43:$D$1010=$B47)*('Hypothèses des scénarios'!$R$43:$R$1010&lt;=AC$15)*('Hypothèses des scénarios'!$S$43:$S$1010&gt;=AC$15),('Hypothèses des scénarios'!$M$43:$M$1010))</f>
        <v>0</v>
      </c>
      <c r="AD47" s="107">
        <f>SUMPRODUCT(('Hypothèses des scénarios'!$D$43:$D$1010=$B47)*('Hypothèses des scénarios'!$R$43:$R$1010&lt;=AD$15)*('Hypothèses des scénarios'!$S$43:$S$1010&gt;=AD$15),('Hypothèses des scénarios'!$M$43:$M$1010))</f>
        <v>0</v>
      </c>
    </row>
    <row r="48" spans="2:30" s="182" customFormat="1" x14ac:dyDescent="0.2">
      <c r="B48" s="13" t="s">
        <v>59</v>
      </c>
      <c r="C48" s="183"/>
      <c r="D48" s="184"/>
      <c r="E48" s="185"/>
      <c r="F48" s="181">
        <f t="shared" ref="F48:AD48" si="18">F47*((1+$C$3)^F16)</f>
        <v>0</v>
      </c>
      <c r="G48" s="181">
        <f t="shared" si="18"/>
        <v>0</v>
      </c>
      <c r="H48" s="181">
        <f t="shared" si="18"/>
        <v>0</v>
      </c>
      <c r="I48" s="181">
        <f t="shared" si="18"/>
        <v>0</v>
      </c>
      <c r="J48" s="181">
        <f t="shared" si="18"/>
        <v>0</v>
      </c>
      <c r="K48" s="181">
        <f t="shared" si="18"/>
        <v>0</v>
      </c>
      <c r="L48" s="181">
        <f t="shared" si="18"/>
        <v>0</v>
      </c>
      <c r="M48" s="181">
        <f t="shared" si="18"/>
        <v>0</v>
      </c>
      <c r="N48" s="181">
        <f t="shared" si="18"/>
        <v>0</v>
      </c>
      <c r="O48" s="181">
        <f t="shared" si="18"/>
        <v>0</v>
      </c>
      <c r="P48" s="181">
        <f t="shared" si="18"/>
        <v>0</v>
      </c>
      <c r="Q48" s="181">
        <f t="shared" si="18"/>
        <v>0</v>
      </c>
      <c r="R48" s="181">
        <f t="shared" si="18"/>
        <v>0</v>
      </c>
      <c r="S48" s="181">
        <f t="shared" si="18"/>
        <v>0</v>
      </c>
      <c r="T48" s="181">
        <f t="shared" si="18"/>
        <v>0</v>
      </c>
      <c r="U48" s="181">
        <f t="shared" si="18"/>
        <v>0</v>
      </c>
      <c r="V48" s="181">
        <f t="shared" si="18"/>
        <v>0</v>
      </c>
      <c r="W48" s="181">
        <f t="shared" si="18"/>
        <v>0</v>
      </c>
      <c r="X48" s="181">
        <f t="shared" si="18"/>
        <v>0</v>
      </c>
      <c r="Y48" s="181">
        <f t="shared" si="18"/>
        <v>0</v>
      </c>
      <c r="Z48" s="181">
        <f t="shared" si="18"/>
        <v>0</v>
      </c>
      <c r="AA48" s="181">
        <f t="shared" si="18"/>
        <v>0</v>
      </c>
      <c r="AB48" s="181">
        <f t="shared" si="18"/>
        <v>0</v>
      </c>
      <c r="AC48" s="181">
        <f t="shared" si="18"/>
        <v>0</v>
      </c>
      <c r="AD48" s="181">
        <f t="shared" si="18"/>
        <v>0</v>
      </c>
    </row>
    <row r="49" spans="1:30" ht="15" x14ac:dyDescent="0.2">
      <c r="B49" s="12" t="s">
        <v>41</v>
      </c>
      <c r="C49" s="114">
        <f ca="1">'Hypothèses des scénarios'!M31</f>
        <v>100000</v>
      </c>
      <c r="D49" s="22"/>
      <c r="E49" s="38"/>
      <c r="F49" s="107">
        <f>SUMPRODUCT(('Hypothèses des scénarios'!$D$43:$D$1010=$B49)*('Hypothèses des scénarios'!$R$43:$R$1010&lt;=F$15)*('Hypothèses des scénarios'!$S$43:$S$1010&gt;=F$15),('Hypothèses des scénarios'!$M$43:$M$1010))</f>
        <v>0</v>
      </c>
      <c r="G49" s="107">
        <f>SUMPRODUCT(('Hypothèses des scénarios'!$D$43:$D$1010=$B49)*('Hypothèses des scénarios'!$R$43:$R$1010&lt;=G$15)*('Hypothèses des scénarios'!$S$43:$S$1010&gt;=G$15),('Hypothèses des scénarios'!$M$43:$M$1010))</f>
        <v>0</v>
      </c>
      <c r="H49" s="107">
        <f>SUMPRODUCT(('Hypothèses des scénarios'!$D$43:$D$1010=$B49)*('Hypothèses des scénarios'!$R$43:$R$1010&lt;=H$15)*('Hypothèses des scénarios'!$S$43:$S$1010&gt;=H$15),('Hypothèses des scénarios'!$M$43:$M$1010))</f>
        <v>0</v>
      </c>
      <c r="I49" s="107">
        <f>SUMPRODUCT(('Hypothèses des scénarios'!$D$43:$D$1010=$B49)*('Hypothèses des scénarios'!$R$43:$R$1010&lt;=I$15)*('Hypothèses des scénarios'!$S$43:$S$1010&gt;=I$15),('Hypothèses des scénarios'!$M$43:$M$1010))</f>
        <v>0</v>
      </c>
      <c r="J49" s="107">
        <f>SUMPRODUCT(('Hypothèses des scénarios'!$D$43:$D$1010=$B49)*('Hypothèses des scénarios'!$R$43:$R$1010&lt;=J$15)*('Hypothèses des scénarios'!$S$43:$S$1010&gt;=J$15),('Hypothèses des scénarios'!$M$43:$M$1010))</f>
        <v>0</v>
      </c>
      <c r="K49" s="107">
        <f>SUMPRODUCT(('Hypothèses des scénarios'!$D$43:$D$1010=$B49)*('Hypothèses des scénarios'!$R$43:$R$1010&lt;=K$15)*('Hypothèses des scénarios'!$S$43:$S$1010&gt;=K$15),('Hypothèses des scénarios'!$M$43:$M$1010))</f>
        <v>0</v>
      </c>
      <c r="L49" s="107">
        <f>SUMPRODUCT(('Hypothèses des scénarios'!$D$43:$D$1010=$B49)*('Hypothèses des scénarios'!$R$43:$R$1010&lt;=L$15)*('Hypothèses des scénarios'!$S$43:$S$1010&gt;=L$15),('Hypothèses des scénarios'!$M$43:$M$1010))</f>
        <v>100000</v>
      </c>
      <c r="M49" s="107">
        <f>SUMPRODUCT(('Hypothèses des scénarios'!$D$43:$D$1010=$B49)*('Hypothèses des scénarios'!$R$43:$R$1010&lt;=M$15)*('Hypothèses des scénarios'!$S$43:$S$1010&gt;=M$15),('Hypothèses des scénarios'!$M$43:$M$1010))</f>
        <v>100000</v>
      </c>
      <c r="N49" s="107">
        <f>SUMPRODUCT(('Hypothèses des scénarios'!$D$43:$D$1010=$B49)*('Hypothèses des scénarios'!$R$43:$R$1010&lt;=N$15)*('Hypothèses des scénarios'!$S$43:$S$1010&gt;=N$15),('Hypothèses des scénarios'!$M$43:$M$1010))</f>
        <v>100000</v>
      </c>
      <c r="O49" s="107">
        <f>SUMPRODUCT(('Hypothèses des scénarios'!$D$43:$D$1010=$B49)*('Hypothèses des scénarios'!$R$43:$R$1010&lt;=O$15)*('Hypothèses des scénarios'!$S$43:$S$1010&gt;=O$15),('Hypothèses des scénarios'!$M$43:$M$1010))</f>
        <v>100000</v>
      </c>
      <c r="P49" s="107">
        <f>SUMPRODUCT(('Hypothèses des scénarios'!$D$43:$D$1010=$B49)*('Hypothèses des scénarios'!$R$43:$R$1010&lt;=P$15)*('Hypothèses des scénarios'!$S$43:$S$1010&gt;=P$15),('Hypothèses des scénarios'!$M$43:$M$1010))</f>
        <v>100000</v>
      </c>
      <c r="Q49" s="107">
        <f>SUMPRODUCT(('Hypothèses des scénarios'!$D$43:$D$1010=$B49)*('Hypothèses des scénarios'!$R$43:$R$1010&lt;=Q$15)*('Hypothèses des scénarios'!$S$43:$S$1010&gt;=Q$15),('Hypothèses des scénarios'!$M$43:$M$1010))</f>
        <v>100000</v>
      </c>
      <c r="R49" s="107">
        <f>SUMPRODUCT(('Hypothèses des scénarios'!$D$43:$D$1010=$B49)*('Hypothèses des scénarios'!$R$43:$R$1010&lt;=R$15)*('Hypothèses des scénarios'!$S$43:$S$1010&gt;=R$15),('Hypothèses des scénarios'!$M$43:$M$1010))</f>
        <v>100000</v>
      </c>
      <c r="S49" s="107">
        <f>SUMPRODUCT(('Hypothèses des scénarios'!$D$43:$D$1010=$B49)*('Hypothèses des scénarios'!$R$43:$R$1010&lt;=S$15)*('Hypothèses des scénarios'!$S$43:$S$1010&gt;=S$15),('Hypothèses des scénarios'!$M$43:$M$1010))</f>
        <v>100000</v>
      </c>
      <c r="T49" s="107">
        <f>SUMPRODUCT(('Hypothèses des scénarios'!$D$43:$D$1010=$B49)*('Hypothèses des scénarios'!$R$43:$R$1010&lt;=T$15)*('Hypothèses des scénarios'!$S$43:$S$1010&gt;=T$15),('Hypothèses des scénarios'!$M$43:$M$1010))</f>
        <v>100000</v>
      </c>
      <c r="U49" s="107">
        <f>SUMPRODUCT(('Hypothèses des scénarios'!$D$43:$D$1010=$B49)*('Hypothèses des scénarios'!$R$43:$R$1010&lt;=U$15)*('Hypothèses des scénarios'!$S$43:$S$1010&gt;=U$15),('Hypothèses des scénarios'!$M$43:$M$1010))</f>
        <v>100000</v>
      </c>
      <c r="V49" s="107">
        <f>SUMPRODUCT(('Hypothèses des scénarios'!$D$43:$D$1010=$B49)*('Hypothèses des scénarios'!$R$43:$R$1010&lt;=V$15)*('Hypothèses des scénarios'!$S$43:$S$1010&gt;=V$15),('Hypothèses des scénarios'!$M$43:$M$1010))</f>
        <v>100000</v>
      </c>
      <c r="W49" s="107">
        <f>SUMPRODUCT(('Hypothèses des scénarios'!$D$43:$D$1010=$B49)*('Hypothèses des scénarios'!$R$43:$R$1010&lt;=W$15)*('Hypothèses des scénarios'!$S$43:$S$1010&gt;=W$15),('Hypothèses des scénarios'!$M$43:$M$1010))</f>
        <v>100000</v>
      </c>
      <c r="X49" s="107">
        <f>SUMPRODUCT(('Hypothèses des scénarios'!$D$43:$D$1010=$B49)*('Hypothèses des scénarios'!$R$43:$R$1010&lt;=X$15)*('Hypothèses des scénarios'!$S$43:$S$1010&gt;=X$15),('Hypothèses des scénarios'!$M$43:$M$1010))</f>
        <v>100000</v>
      </c>
      <c r="Y49" s="107">
        <f>SUMPRODUCT(('Hypothèses des scénarios'!$D$43:$D$1010=$B49)*('Hypothèses des scénarios'!$R$43:$R$1010&lt;=Y$15)*('Hypothèses des scénarios'!$S$43:$S$1010&gt;=Y$15),('Hypothèses des scénarios'!$M$43:$M$1010))</f>
        <v>100000</v>
      </c>
      <c r="Z49" s="107">
        <f>SUMPRODUCT(('Hypothèses des scénarios'!$D$43:$D$1010=$B49)*('Hypothèses des scénarios'!$R$43:$R$1010&lt;=Z$15)*('Hypothèses des scénarios'!$S$43:$S$1010&gt;=Z$15),('Hypothèses des scénarios'!$M$43:$M$1010))</f>
        <v>100000</v>
      </c>
      <c r="AA49" s="107">
        <f>SUMPRODUCT(('Hypothèses des scénarios'!$D$43:$D$1010=$B49)*('Hypothèses des scénarios'!$R$43:$R$1010&lt;=AA$15)*('Hypothèses des scénarios'!$S$43:$S$1010&gt;=AA$15),('Hypothèses des scénarios'!$M$43:$M$1010))</f>
        <v>100000</v>
      </c>
      <c r="AB49" s="107">
        <f>SUMPRODUCT(('Hypothèses des scénarios'!$D$43:$D$1010=$B49)*('Hypothèses des scénarios'!$R$43:$R$1010&lt;=AB$15)*('Hypothèses des scénarios'!$S$43:$S$1010&gt;=AB$15),('Hypothèses des scénarios'!$M$43:$M$1010))</f>
        <v>100000</v>
      </c>
      <c r="AC49" s="107">
        <f>SUMPRODUCT(('Hypothèses des scénarios'!$D$43:$D$1010=$B49)*('Hypothèses des scénarios'!$R$43:$R$1010&lt;=AC$15)*('Hypothèses des scénarios'!$S$43:$S$1010&gt;=AC$15),('Hypothèses des scénarios'!$M$43:$M$1010))</f>
        <v>100000</v>
      </c>
      <c r="AD49" s="107">
        <f>SUMPRODUCT(('Hypothèses des scénarios'!$D$43:$D$1010=$B49)*('Hypothèses des scénarios'!$R$43:$R$1010&lt;=AD$15)*('Hypothèses des scénarios'!$S$43:$S$1010&gt;=AD$15),('Hypothèses des scénarios'!$M$43:$M$1010))</f>
        <v>100000</v>
      </c>
    </row>
    <row r="50" spans="1:30" s="182" customFormat="1" x14ac:dyDescent="0.2">
      <c r="B50" s="13" t="s">
        <v>59</v>
      </c>
      <c r="C50" s="183"/>
      <c r="D50" s="184"/>
      <c r="E50" s="185"/>
      <c r="F50" s="240">
        <f>F49*((1+$C$1)^F18)</f>
        <v>0</v>
      </c>
      <c r="G50" s="240">
        <f t="shared" ref="G50:AD50" si="19">G49*((1+$C$1)^G18)</f>
        <v>0</v>
      </c>
      <c r="H50" s="240">
        <f t="shared" si="19"/>
        <v>0</v>
      </c>
      <c r="I50" s="240">
        <f t="shared" si="19"/>
        <v>0</v>
      </c>
      <c r="J50" s="240">
        <f t="shared" si="19"/>
        <v>0</v>
      </c>
      <c r="K50" s="240">
        <f t="shared" si="19"/>
        <v>0</v>
      </c>
      <c r="L50" s="240">
        <f t="shared" si="19"/>
        <v>100000</v>
      </c>
      <c r="M50" s="240">
        <f t="shared" si="19"/>
        <v>100000</v>
      </c>
      <c r="N50" s="240">
        <f t="shared" si="19"/>
        <v>100000</v>
      </c>
      <c r="O50" s="240">
        <f t="shared" si="19"/>
        <v>100000</v>
      </c>
      <c r="P50" s="240">
        <f t="shared" si="19"/>
        <v>100000</v>
      </c>
      <c r="Q50" s="240">
        <f t="shared" si="19"/>
        <v>100000</v>
      </c>
      <c r="R50" s="240">
        <f t="shared" si="19"/>
        <v>100000</v>
      </c>
      <c r="S50" s="240">
        <f t="shared" si="19"/>
        <v>100000</v>
      </c>
      <c r="T50" s="240">
        <f t="shared" si="19"/>
        <v>100000</v>
      </c>
      <c r="U50" s="240">
        <f t="shared" si="19"/>
        <v>100000</v>
      </c>
      <c r="V50" s="240">
        <f t="shared" si="19"/>
        <v>100000</v>
      </c>
      <c r="W50" s="240">
        <f t="shared" si="19"/>
        <v>100000</v>
      </c>
      <c r="X50" s="240">
        <f t="shared" si="19"/>
        <v>100000</v>
      </c>
      <c r="Y50" s="240">
        <f t="shared" si="19"/>
        <v>100000</v>
      </c>
      <c r="Z50" s="240">
        <f t="shared" si="19"/>
        <v>100000</v>
      </c>
      <c r="AA50" s="240">
        <f t="shared" si="19"/>
        <v>100000</v>
      </c>
      <c r="AB50" s="240">
        <f t="shared" si="19"/>
        <v>100000</v>
      </c>
      <c r="AC50" s="240">
        <f t="shared" si="19"/>
        <v>100000</v>
      </c>
      <c r="AD50" s="240">
        <f t="shared" si="19"/>
        <v>100000</v>
      </c>
    </row>
    <row r="51" spans="1:30" s="40" customFormat="1" x14ac:dyDescent="0.2">
      <c r="B51" s="15"/>
      <c r="C51" s="116"/>
      <c r="D51" s="39"/>
      <c r="F51" s="41"/>
      <c r="G51" s="41"/>
      <c r="H51" s="41"/>
      <c r="I51" s="41"/>
      <c r="J51" s="41"/>
      <c r="K51" s="41"/>
      <c r="L51" s="41"/>
      <c r="M51" s="41"/>
      <c r="N51" s="41"/>
      <c r="O51" s="41"/>
      <c r="P51" s="41"/>
      <c r="Q51" s="41"/>
      <c r="R51" s="41"/>
      <c r="S51" s="41"/>
      <c r="T51" s="41"/>
      <c r="U51" s="41"/>
      <c r="V51" s="41"/>
      <c r="W51" s="41"/>
      <c r="X51" s="41"/>
      <c r="Y51" s="41"/>
      <c r="Z51" s="41"/>
      <c r="AA51" s="41"/>
      <c r="AB51" s="41"/>
      <c r="AC51" s="41"/>
      <c r="AD51" s="41"/>
    </row>
    <row r="52" spans="1:30" s="42" customFormat="1" x14ac:dyDescent="0.2">
      <c r="B52" s="16" t="s">
        <v>62</v>
      </c>
      <c r="C52" s="115"/>
      <c r="F52" s="43">
        <f>F39+F41+F43+F45+F47+F49</f>
        <v>0</v>
      </c>
      <c r="G52" s="43">
        <f t="shared" ref="G52:AD53" si="20">G39+G41+G43+G45+G47+G49</f>
        <v>0</v>
      </c>
      <c r="H52" s="43">
        <f t="shared" si="20"/>
        <v>0</v>
      </c>
      <c r="I52" s="43">
        <f t="shared" si="20"/>
        <v>0</v>
      </c>
      <c r="J52" s="43">
        <f t="shared" si="20"/>
        <v>0</v>
      </c>
      <c r="K52" s="43">
        <f t="shared" si="20"/>
        <v>0</v>
      </c>
      <c r="L52" s="43">
        <f t="shared" si="20"/>
        <v>925825</v>
      </c>
      <c r="M52" s="43">
        <f t="shared" si="20"/>
        <v>925825</v>
      </c>
      <c r="N52" s="43">
        <f t="shared" si="20"/>
        <v>925825</v>
      </c>
      <c r="O52" s="43">
        <f t="shared" si="20"/>
        <v>925825</v>
      </c>
      <c r="P52" s="43">
        <f t="shared" si="20"/>
        <v>925825</v>
      </c>
      <c r="Q52" s="43">
        <f t="shared" si="20"/>
        <v>925825</v>
      </c>
      <c r="R52" s="43">
        <f t="shared" si="20"/>
        <v>925825</v>
      </c>
      <c r="S52" s="43">
        <f t="shared" si="20"/>
        <v>925825</v>
      </c>
      <c r="T52" s="43">
        <f t="shared" si="20"/>
        <v>925825</v>
      </c>
      <c r="U52" s="43">
        <f t="shared" si="20"/>
        <v>925825</v>
      </c>
      <c r="V52" s="43">
        <f t="shared" si="20"/>
        <v>925825</v>
      </c>
      <c r="W52" s="43">
        <f t="shared" si="20"/>
        <v>925825</v>
      </c>
      <c r="X52" s="43">
        <f t="shared" si="20"/>
        <v>925825</v>
      </c>
      <c r="Y52" s="43">
        <f t="shared" si="20"/>
        <v>925825</v>
      </c>
      <c r="Z52" s="43">
        <f t="shared" si="20"/>
        <v>925825</v>
      </c>
      <c r="AA52" s="43">
        <f t="shared" si="20"/>
        <v>925825</v>
      </c>
      <c r="AB52" s="43">
        <f t="shared" si="20"/>
        <v>925825</v>
      </c>
      <c r="AC52" s="43">
        <f t="shared" si="20"/>
        <v>925825</v>
      </c>
      <c r="AD52" s="43">
        <f t="shared" si="20"/>
        <v>925825</v>
      </c>
    </row>
    <row r="53" spans="1:30" s="44" customFormat="1" x14ac:dyDescent="0.2">
      <c r="B53" s="17" t="s">
        <v>4</v>
      </c>
      <c r="C53" s="115"/>
      <c r="F53" s="43">
        <f>F40+F42+F44+F46+F48+F50</f>
        <v>0</v>
      </c>
      <c r="G53" s="43">
        <f t="shared" si="20"/>
        <v>0</v>
      </c>
      <c r="H53" s="43">
        <f t="shared" si="20"/>
        <v>0</v>
      </c>
      <c r="I53" s="43">
        <f t="shared" si="20"/>
        <v>0</v>
      </c>
      <c r="J53" s="43">
        <f t="shared" si="20"/>
        <v>0</v>
      </c>
      <c r="K53" s="43">
        <f t="shared" si="20"/>
        <v>0</v>
      </c>
      <c r="L53" s="43">
        <f t="shared" si="20"/>
        <v>1030013.0798886928</v>
      </c>
      <c r="M53" s="43">
        <f t="shared" si="20"/>
        <v>1048613.3414864666</v>
      </c>
      <c r="N53" s="43">
        <f t="shared" si="20"/>
        <v>1067585.6083161959</v>
      </c>
      <c r="O53" s="43">
        <f t="shared" si="20"/>
        <v>1086937.3204825199</v>
      </c>
      <c r="P53" s="43">
        <f t="shared" si="20"/>
        <v>1106676.0668921703</v>
      </c>
      <c r="Q53" s="43">
        <f t="shared" si="20"/>
        <v>1126809.5882300134</v>
      </c>
      <c r="R53" s="43">
        <f t="shared" si="20"/>
        <v>1147345.779994614</v>
      </c>
      <c r="S53" s="43">
        <f t="shared" si="20"/>
        <v>1168292.6955945061</v>
      </c>
      <c r="T53" s="43">
        <f t="shared" si="20"/>
        <v>1189658.5495063963</v>
      </c>
      <c r="U53" s="43">
        <f t="shared" si="20"/>
        <v>1211451.7204965241</v>
      </c>
      <c r="V53" s="43">
        <f t="shared" si="20"/>
        <v>1233680.7549064546</v>
      </c>
      <c r="W53" s="43">
        <f t="shared" si="20"/>
        <v>1256354.3700045838</v>
      </c>
      <c r="X53" s="43">
        <f t="shared" si="20"/>
        <v>1279481.4574046754</v>
      </c>
      <c r="Y53" s="43">
        <f t="shared" si="20"/>
        <v>1303071.0865527689</v>
      </c>
      <c r="Z53" s="43">
        <f t="shared" si="20"/>
        <v>1327132.5082838244</v>
      </c>
      <c r="AA53" s="43">
        <f t="shared" si="20"/>
        <v>1351675.1584495008</v>
      </c>
      <c r="AB53" s="43">
        <f t="shared" si="20"/>
        <v>1376708.6616184909</v>
      </c>
      <c r="AC53" s="43">
        <f t="shared" si="20"/>
        <v>1402242.8348508605</v>
      </c>
      <c r="AD53" s="43">
        <f t="shared" si="20"/>
        <v>1428287.6915478776</v>
      </c>
    </row>
    <row r="54" spans="1:30" x14ac:dyDescent="0.2">
      <c r="B54" s="19"/>
      <c r="C54" s="116"/>
      <c r="D54" s="22"/>
      <c r="F54" s="46"/>
      <c r="G54" s="46"/>
      <c r="H54" s="46"/>
      <c r="I54" s="46"/>
      <c r="J54" s="46"/>
      <c r="K54" s="46"/>
      <c r="L54" s="46"/>
      <c r="M54" s="46"/>
      <c r="N54" s="46"/>
      <c r="O54" s="46"/>
      <c r="P54" s="46"/>
      <c r="Q54" s="46"/>
      <c r="R54" s="46"/>
      <c r="S54" s="46"/>
      <c r="T54" s="46"/>
      <c r="U54" s="46"/>
      <c r="V54" s="46"/>
      <c r="W54" s="46"/>
      <c r="X54" s="46"/>
      <c r="Y54" s="46"/>
      <c r="Z54" s="46"/>
      <c r="AA54" s="46"/>
      <c r="AB54" s="46"/>
      <c r="AC54" s="46"/>
      <c r="AD54" s="46"/>
    </row>
    <row r="55" spans="1:30" ht="15" x14ac:dyDescent="0.2">
      <c r="B55" s="20" t="s">
        <v>17</v>
      </c>
      <c r="C55" s="114">
        <f ca="1">'Hypothèses des scénarios'!M35</f>
        <v>0</v>
      </c>
      <c r="D55" s="39"/>
      <c r="E55" s="47"/>
      <c r="F55" s="96"/>
      <c r="G55" s="96"/>
      <c r="H55" s="96"/>
      <c r="I55" s="96"/>
      <c r="J55" s="96"/>
      <c r="K55" s="96"/>
      <c r="L55" s="96"/>
      <c r="M55" s="96"/>
      <c r="N55" s="96"/>
      <c r="O55" s="96"/>
      <c r="P55" s="96"/>
      <c r="Q55" s="96"/>
      <c r="R55" s="96"/>
      <c r="S55" s="96"/>
      <c r="T55" s="96"/>
      <c r="U55" s="96"/>
      <c r="V55" s="96"/>
      <c r="W55" s="96"/>
      <c r="X55" s="96"/>
      <c r="Y55" s="96"/>
      <c r="Z55" s="96"/>
      <c r="AA55" s="96"/>
      <c r="AB55" s="96"/>
      <c r="AC55" s="96"/>
      <c r="AD55" s="107">
        <f ca="1">C55</f>
        <v>0</v>
      </c>
    </row>
    <row r="56" spans="1:30" s="22" customFormat="1" x14ac:dyDescent="0.2">
      <c r="B56" s="18"/>
      <c r="C56" s="14"/>
      <c r="F56" s="46"/>
      <c r="G56" s="46"/>
      <c r="H56" s="46"/>
      <c r="I56" s="46"/>
      <c r="J56" s="46"/>
      <c r="K56" s="46"/>
      <c r="L56" s="46"/>
      <c r="M56" s="46"/>
      <c r="N56" s="50"/>
      <c r="O56" s="50"/>
      <c r="P56" s="50"/>
      <c r="Q56" s="50"/>
      <c r="R56" s="50"/>
      <c r="S56" s="50"/>
      <c r="T56" s="50"/>
      <c r="U56" s="50"/>
      <c r="V56" s="50"/>
      <c r="W56" s="50"/>
      <c r="X56" s="50"/>
      <c r="Y56" s="50"/>
      <c r="Z56" s="50"/>
      <c r="AA56" s="46"/>
      <c r="AB56" s="46"/>
      <c r="AC56" s="46"/>
      <c r="AD56" s="46"/>
    </row>
    <row r="57" spans="1:30" x14ac:dyDescent="0.2">
      <c r="A57" s="126"/>
      <c r="B57" s="127" t="s">
        <v>23</v>
      </c>
      <c r="C57" s="94"/>
      <c r="F57" s="51">
        <f>-F37-F53</f>
        <v>0</v>
      </c>
      <c r="G57" s="51">
        <f t="shared" ref="G57:AC57" si="21">-G37-G53</f>
        <v>-3260567.7</v>
      </c>
      <c r="H57" s="51">
        <f t="shared" si="21"/>
        <v>-3325779.054</v>
      </c>
      <c r="I57" s="51">
        <f t="shared" si="21"/>
        <v>-3392294.6350799999</v>
      </c>
      <c r="J57" s="51">
        <f t="shared" si="21"/>
        <v>-3460140.5277816001</v>
      </c>
      <c r="K57" s="51">
        <f t="shared" si="21"/>
        <v>-3529343.3383372319</v>
      </c>
      <c r="L57" s="51">
        <f t="shared" si="21"/>
        <v>-4702813.8431202518</v>
      </c>
      <c r="M57" s="51">
        <f t="shared" si="21"/>
        <v>-1048613.3414864666</v>
      </c>
      <c r="N57" s="51">
        <f t="shared" si="21"/>
        <v>-1067585.6083161959</v>
      </c>
      <c r="O57" s="51">
        <f t="shared" si="21"/>
        <v>-1086937.3204825199</v>
      </c>
      <c r="P57" s="51">
        <f t="shared" si="21"/>
        <v>-1106676.0668921703</v>
      </c>
      <c r="Q57" s="51">
        <f t="shared" si="21"/>
        <v>-1126809.5882300134</v>
      </c>
      <c r="R57" s="51">
        <f t="shared" si="21"/>
        <v>-1147345.779994614</v>
      </c>
      <c r="S57" s="51">
        <f t="shared" si="21"/>
        <v>-1168292.6955945061</v>
      </c>
      <c r="T57" s="51">
        <f t="shared" si="21"/>
        <v>-1189658.5495063963</v>
      </c>
      <c r="U57" s="51">
        <f t="shared" si="21"/>
        <v>-1211451.7204965241</v>
      </c>
      <c r="V57" s="51">
        <f t="shared" si="21"/>
        <v>-1233680.7549064546</v>
      </c>
      <c r="W57" s="51">
        <f t="shared" si="21"/>
        <v>-1256354.3700045838</v>
      </c>
      <c r="X57" s="51">
        <f t="shared" si="21"/>
        <v>-1279481.4574046754</v>
      </c>
      <c r="Y57" s="51">
        <f t="shared" si="21"/>
        <v>-1303071.0865527689</v>
      </c>
      <c r="Z57" s="51">
        <f t="shared" si="21"/>
        <v>-1327132.5082838244</v>
      </c>
      <c r="AA57" s="51">
        <f t="shared" si="21"/>
        <v>-1351675.1584495008</v>
      </c>
      <c r="AB57" s="51">
        <f t="shared" si="21"/>
        <v>-1376708.6616184909</v>
      </c>
      <c r="AC57" s="51">
        <f t="shared" si="21"/>
        <v>-1402242.8348508605</v>
      </c>
      <c r="AD57" s="51">
        <f ca="1">-AD37-AD53+AD55</f>
        <v>-1428287.6915478776</v>
      </c>
    </row>
    <row r="58" spans="1:30" x14ac:dyDescent="0.2">
      <c r="A58" s="91"/>
      <c r="B58" s="127" t="s">
        <v>6</v>
      </c>
      <c r="C58" s="94"/>
      <c r="F58" s="52">
        <f t="shared" ref="F58:AD58" si="22">F57/((1+$C$4)^F$14)</f>
        <v>0</v>
      </c>
      <c r="G58" s="52">
        <f t="shared" si="22"/>
        <v>-3196635</v>
      </c>
      <c r="H58" s="52">
        <f t="shared" si="22"/>
        <v>-3196635</v>
      </c>
      <c r="I58" s="52">
        <f t="shared" si="22"/>
        <v>-3196635</v>
      </c>
      <c r="J58" s="52">
        <f t="shared" si="22"/>
        <v>-3196635</v>
      </c>
      <c r="K58" s="52">
        <f t="shared" si="22"/>
        <v>-3196635</v>
      </c>
      <c r="L58" s="52">
        <f t="shared" si="22"/>
        <v>-4175964.1084398474</v>
      </c>
      <c r="M58" s="52">
        <f t="shared" si="22"/>
        <v>-912881.01786139142</v>
      </c>
      <c r="N58" s="52">
        <f t="shared" si="22"/>
        <v>-911174.03711901116</v>
      </c>
      <c r="O58" s="52">
        <f t="shared" si="22"/>
        <v>-909500.52658726589</v>
      </c>
      <c r="P58" s="52">
        <f t="shared" si="22"/>
        <v>-907859.82998751558</v>
      </c>
      <c r="Q58" s="52">
        <f t="shared" si="22"/>
        <v>-906251.30390932888</v>
      </c>
      <c r="R58" s="52">
        <f t="shared" si="22"/>
        <v>-904674.31755816564</v>
      </c>
      <c r="S58" s="52">
        <f t="shared" si="22"/>
        <v>-903128.25250800548</v>
      </c>
      <c r="T58" s="52">
        <f t="shared" si="22"/>
        <v>-901612.50245882885</v>
      </c>
      <c r="U58" s="52">
        <f t="shared" si="22"/>
        <v>-900126.47299885203</v>
      </c>
      <c r="V58" s="52">
        <f t="shared" si="22"/>
        <v>-898669.58137142332</v>
      </c>
      <c r="W58" s="52">
        <f t="shared" si="22"/>
        <v>-897241.25624649355</v>
      </c>
      <c r="X58" s="52">
        <f t="shared" si="22"/>
        <v>-895840.93749656237</v>
      </c>
      <c r="Y58" s="52">
        <f t="shared" si="22"/>
        <v>-894468.07597702194</v>
      </c>
      <c r="Z58" s="52">
        <f t="shared" si="22"/>
        <v>-893122.13331080577</v>
      </c>
      <c r="AA58" s="52">
        <f t="shared" si="22"/>
        <v>-891802.58167726058</v>
      </c>
      <c r="AB58" s="52">
        <f t="shared" si="22"/>
        <v>-890508.90360515751</v>
      </c>
      <c r="AC58" s="52">
        <f t="shared" si="22"/>
        <v>-889240.59176976222</v>
      </c>
      <c r="AD58" s="52">
        <f t="shared" ca="1" si="22"/>
        <v>-887997.14879388444</v>
      </c>
    </row>
    <row r="59" spans="1:30" ht="12.75" customHeight="1" x14ac:dyDescent="0.2">
      <c r="A59" s="91"/>
      <c r="B59" s="127" t="s">
        <v>24</v>
      </c>
      <c r="F59" s="48"/>
      <c r="G59" s="48"/>
      <c r="H59" s="48"/>
      <c r="I59" s="48"/>
      <c r="J59" s="48"/>
      <c r="K59" s="48"/>
      <c r="L59" s="48"/>
      <c r="M59" s="49"/>
      <c r="N59" s="49"/>
      <c r="O59" s="51">
        <f>SUM(F57:O57)</f>
        <v>-24874075.368604261</v>
      </c>
      <c r="P59" s="53"/>
      <c r="Q59" s="48"/>
      <c r="R59" s="48"/>
      <c r="S59" s="48"/>
      <c r="T59" s="48"/>
      <c r="U59" s="48"/>
      <c r="V59" s="48"/>
      <c r="W59" s="49"/>
      <c r="X59" s="49"/>
      <c r="Y59" s="51">
        <f>SUM(F57:Y57)</f>
        <v>-36896897.438186966</v>
      </c>
      <c r="Z59" s="53"/>
      <c r="AA59" s="48"/>
      <c r="AB59" s="54"/>
      <c r="AD59" s="51">
        <f ca="1">SUM(F57:AD57)-AD55</f>
        <v>-43782944.292937525</v>
      </c>
    </row>
  </sheetData>
  <sheetProtection algorithmName="SHA-512" hashValue="b4Q2lnkCMV6x6ufIC6llO2iI10YqkfUJTxIi0kK+kkVzfaWfmI+7jhc5FJB3NYxQgHQ+SQBB7EoL9asBQbnNiA==" saltValue="bno6F6cXtBHkEN3A/NbySg==" spinCount="100000" sheet="1" objects="1" scenarios="1" formatCells="0"/>
  <mergeCells count="17">
    <mergeCell ref="AI3:AK3"/>
    <mergeCell ref="D4:E4"/>
    <mergeCell ref="D5:E5"/>
    <mergeCell ref="W2:X2"/>
    <mergeCell ref="D2:E2"/>
    <mergeCell ref="F2:J2"/>
    <mergeCell ref="K2:O2"/>
    <mergeCell ref="P2:R2"/>
    <mergeCell ref="S2:V2"/>
    <mergeCell ref="Y2:AB2"/>
    <mergeCell ref="D6:E6"/>
    <mergeCell ref="B11:B13"/>
    <mergeCell ref="B7:B8"/>
    <mergeCell ref="AC2:AD2"/>
    <mergeCell ref="D7:E7"/>
    <mergeCell ref="D8:E8"/>
    <mergeCell ref="D9:E9"/>
  </mergeCells>
  <phoneticPr fontId="16" type="noConversion"/>
  <printOptions headings="1"/>
  <pageMargins left="0.78740157480314965" right="0.78740157480314965" top="0.98425196850393704" bottom="0.98425196850393704" header="0.51181102362204722" footer="0.51181102362204722"/>
  <pageSetup paperSize="8" scale="37" orientation="landscape" r:id="rId1"/>
  <headerFooter alignWithMargins="0"/>
  <colBreaks count="1" manualBreakCount="1">
    <brk id="30" max="1048575" man="1"/>
  </col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indexed="13"/>
    <pageSetUpPr fitToPage="1"/>
  </sheetPr>
  <dimension ref="A1:AK59"/>
  <sheetViews>
    <sheetView showGridLines="0" showZeros="0" topLeftCell="A13" zoomScale="85" zoomScaleNormal="85" zoomScaleSheetLayoutView="85" workbookViewId="0">
      <selection activeCell="B33" sqref="B33:C33"/>
    </sheetView>
  </sheetViews>
  <sheetFormatPr baseColWidth="10" defaultColWidth="11.42578125" defaultRowHeight="12.75" x14ac:dyDescent="0.2"/>
  <cols>
    <col min="1" max="1" width="6.85546875" style="24" customWidth="1"/>
    <col min="2" max="2" width="71.5703125" style="21" customWidth="1"/>
    <col min="3" max="3" width="12.7109375" style="27" customWidth="1"/>
    <col min="4" max="4" width="4.7109375" style="24" customWidth="1"/>
    <col min="5" max="5" width="4.28515625" style="24" bestFit="1" customWidth="1"/>
    <col min="6" max="6" width="16.5703125" style="24" customWidth="1"/>
    <col min="7" max="7" width="17" style="24" customWidth="1"/>
    <col min="8" max="30" width="15" style="24" customWidth="1"/>
    <col min="31" max="16384" width="11.42578125" style="24"/>
  </cols>
  <sheetData>
    <row r="1" spans="2:37" x14ac:dyDescent="0.2">
      <c r="B1" s="4" t="s">
        <v>0</v>
      </c>
      <c r="C1" s="5">
        <f>'Hypothèses des scénarios'!Z4</f>
        <v>0.02</v>
      </c>
      <c r="D1" s="1"/>
      <c r="E1" s="22"/>
      <c r="F1" s="22"/>
      <c r="G1" s="22"/>
      <c r="H1" s="22"/>
      <c r="I1" s="23"/>
    </row>
    <row r="2" spans="2:37" ht="12.75" customHeight="1" x14ac:dyDescent="0.2">
      <c r="B2" s="4" t="s">
        <v>1</v>
      </c>
      <c r="C2" s="5">
        <f>'Hypothèses des scénarios'!Z5</f>
        <v>0.02</v>
      </c>
      <c r="D2" s="543"/>
      <c r="E2" s="543"/>
      <c r="F2" s="541"/>
      <c r="G2" s="541"/>
      <c r="H2" s="541"/>
      <c r="I2" s="541"/>
      <c r="J2" s="541"/>
      <c r="K2" s="541"/>
      <c r="L2" s="541"/>
      <c r="M2" s="541"/>
      <c r="N2" s="541"/>
      <c r="O2" s="541"/>
      <c r="P2" s="541"/>
      <c r="Q2" s="541"/>
      <c r="R2" s="541"/>
      <c r="S2" s="541"/>
      <c r="T2" s="541"/>
      <c r="U2" s="541"/>
      <c r="V2" s="541"/>
      <c r="W2" s="541"/>
      <c r="X2" s="541"/>
      <c r="Y2" s="542"/>
      <c r="Z2" s="542"/>
      <c r="AA2" s="542"/>
      <c r="AB2" s="542"/>
      <c r="AC2" s="542"/>
      <c r="AD2" s="542"/>
    </row>
    <row r="3" spans="2:37" x14ac:dyDescent="0.2">
      <c r="B3" s="4" t="s">
        <v>9</v>
      </c>
      <c r="C3" s="5">
        <f>'Hypothèses des scénarios'!Z6</f>
        <v>1.4999999999999999E-2</v>
      </c>
      <c r="D3" s="131"/>
      <c r="E3" s="39"/>
      <c r="F3" s="132"/>
      <c r="G3" s="132"/>
      <c r="H3" s="132"/>
      <c r="I3" s="132"/>
      <c r="J3" s="132"/>
      <c r="K3" s="132"/>
      <c r="L3" s="132"/>
      <c r="M3" s="132"/>
      <c r="N3" s="132"/>
      <c r="O3" s="132"/>
      <c r="P3" s="133"/>
      <c r="Q3" s="133"/>
      <c r="R3" s="133"/>
      <c r="S3" s="133"/>
      <c r="T3" s="133"/>
      <c r="U3" s="133"/>
      <c r="V3" s="133"/>
      <c r="W3" s="133"/>
      <c r="X3" s="133"/>
      <c r="Y3" s="134"/>
      <c r="Z3" s="135"/>
      <c r="AA3" s="134"/>
      <c r="AB3" s="135"/>
      <c r="AC3" s="136"/>
      <c r="AD3" s="133"/>
      <c r="AE3" s="112"/>
      <c r="AF3" s="112"/>
      <c r="AG3" s="112"/>
      <c r="AH3" s="112"/>
      <c r="AI3" s="549"/>
      <c r="AJ3" s="549"/>
      <c r="AK3" s="549"/>
    </row>
    <row r="4" spans="2:37" x14ac:dyDescent="0.2">
      <c r="B4" s="55" t="s">
        <v>8</v>
      </c>
      <c r="C4" s="6">
        <f>'Hypothèses des scénarios'!AC4</f>
        <v>0.02</v>
      </c>
      <c r="D4" s="544"/>
      <c r="E4" s="544"/>
      <c r="F4" s="137"/>
      <c r="G4" s="137"/>
      <c r="H4" s="148"/>
      <c r="I4" s="149"/>
      <c r="J4" s="165"/>
      <c r="K4" s="141"/>
      <c r="L4" s="142"/>
      <c r="M4" s="166"/>
      <c r="N4" s="166"/>
      <c r="O4" s="166"/>
      <c r="P4" s="144"/>
      <c r="Q4" s="144"/>
      <c r="R4" s="145"/>
      <c r="S4" s="146"/>
      <c r="T4" s="145"/>
      <c r="U4" s="144"/>
      <c r="V4" s="147"/>
      <c r="W4" s="144"/>
      <c r="X4" s="145"/>
      <c r="Y4" s="146"/>
      <c r="Z4" s="144"/>
      <c r="AA4" s="144"/>
      <c r="AB4" s="147"/>
      <c r="AC4" s="141"/>
      <c r="AD4" s="141"/>
      <c r="AE4" s="84"/>
      <c r="AF4" s="83"/>
      <c r="AG4" s="113"/>
      <c r="AH4" s="113"/>
      <c r="AI4" s="81"/>
      <c r="AJ4" s="81"/>
      <c r="AK4" s="82"/>
    </row>
    <row r="5" spans="2:37" x14ac:dyDescent="0.2">
      <c r="B5" s="110"/>
      <c r="C5" s="80"/>
      <c r="D5" s="544"/>
      <c r="E5" s="544"/>
      <c r="F5" s="137"/>
      <c r="G5" s="137"/>
      <c r="H5" s="148"/>
      <c r="I5" s="149"/>
      <c r="J5" s="165"/>
      <c r="K5" s="141"/>
      <c r="L5" s="142"/>
      <c r="M5" s="166"/>
      <c r="N5" s="166"/>
      <c r="O5" s="166"/>
      <c r="P5" s="144"/>
      <c r="Q5" s="144"/>
      <c r="R5" s="145"/>
      <c r="S5" s="144"/>
      <c r="T5" s="145"/>
      <c r="U5" s="144"/>
      <c r="V5" s="144"/>
      <c r="W5" s="144"/>
      <c r="X5" s="145"/>
      <c r="Y5" s="144"/>
      <c r="Z5" s="144"/>
      <c r="AA5" s="144"/>
      <c r="AB5" s="144"/>
      <c r="AC5" s="141"/>
      <c r="AD5" s="141"/>
      <c r="AE5" s="87"/>
      <c r="AF5" s="86"/>
      <c r="AG5" s="88"/>
      <c r="AH5" s="86"/>
      <c r="AI5" s="89"/>
      <c r="AJ5" s="85"/>
      <c r="AK5" s="85"/>
    </row>
    <row r="6" spans="2:37" x14ac:dyDescent="0.2">
      <c r="B6" s="79"/>
      <c r="D6" s="551"/>
      <c r="E6" s="551"/>
      <c r="F6" s="150"/>
      <c r="G6" s="137"/>
      <c r="H6" s="138"/>
      <c r="I6" s="139"/>
      <c r="J6" s="140"/>
      <c r="K6" s="151"/>
      <c r="L6" s="152"/>
      <c r="M6" s="143"/>
      <c r="N6" s="143"/>
      <c r="O6" s="143"/>
      <c r="P6" s="153"/>
      <c r="Q6" s="153"/>
      <c r="R6" s="154"/>
      <c r="S6" s="146"/>
      <c r="T6" s="154"/>
      <c r="U6" s="153"/>
      <c r="V6" s="155"/>
      <c r="W6" s="153"/>
      <c r="X6" s="154"/>
      <c r="Y6" s="146"/>
      <c r="Z6" s="153"/>
      <c r="AA6" s="153"/>
      <c r="AB6" s="155"/>
      <c r="AC6" s="141"/>
      <c r="AD6" s="141"/>
      <c r="AE6" s="87"/>
      <c r="AF6" s="86"/>
      <c r="AG6" s="88"/>
      <c r="AH6" s="86"/>
      <c r="AI6" s="89"/>
      <c r="AJ6" s="85"/>
      <c r="AK6" s="85"/>
    </row>
    <row r="7" spans="2:37" x14ac:dyDescent="0.2">
      <c r="B7" s="560">
        <f>'Synthèse globale CF-VAN'!B83</f>
        <v>0</v>
      </c>
      <c r="C7" s="28"/>
      <c r="D7" s="551"/>
      <c r="E7" s="551"/>
      <c r="F7" s="150"/>
      <c r="G7" s="150"/>
      <c r="H7" s="138"/>
      <c r="I7" s="139"/>
      <c r="J7" s="140"/>
      <c r="K7" s="151"/>
      <c r="L7" s="151"/>
      <c r="M7" s="143"/>
      <c r="N7" s="143"/>
      <c r="O7" s="143"/>
      <c r="P7" s="153"/>
      <c r="Q7" s="153"/>
      <c r="R7" s="154"/>
      <c r="S7" s="153"/>
      <c r="T7" s="154"/>
      <c r="U7" s="153"/>
      <c r="V7" s="155"/>
      <c r="W7" s="153"/>
      <c r="X7" s="154"/>
      <c r="Y7" s="153"/>
      <c r="Z7" s="153"/>
      <c r="AA7" s="153"/>
      <c r="AB7" s="155"/>
      <c r="AC7" s="141"/>
      <c r="AD7" s="141"/>
      <c r="AE7" s="87"/>
      <c r="AF7" s="86"/>
      <c r="AG7" s="88"/>
      <c r="AH7" s="86"/>
      <c r="AI7" s="89"/>
      <c r="AJ7" s="85"/>
      <c r="AK7" s="85"/>
    </row>
    <row r="8" spans="2:37" x14ac:dyDescent="0.2">
      <c r="B8" s="560"/>
      <c r="C8" s="28"/>
      <c r="D8" s="551"/>
      <c r="E8" s="551"/>
      <c r="F8" s="150"/>
      <c r="G8" s="150"/>
      <c r="H8" s="138"/>
      <c r="I8" s="139"/>
      <c r="J8" s="140"/>
      <c r="K8" s="151"/>
      <c r="L8" s="151"/>
      <c r="M8" s="143"/>
      <c r="N8" s="143"/>
      <c r="O8" s="143"/>
      <c r="P8" s="153"/>
      <c r="Q8" s="153"/>
      <c r="R8" s="154"/>
      <c r="S8" s="153"/>
      <c r="T8" s="154"/>
      <c r="U8" s="153"/>
      <c r="V8" s="155"/>
      <c r="W8" s="153"/>
      <c r="X8" s="154"/>
      <c r="Y8" s="153"/>
      <c r="Z8" s="153"/>
      <c r="AA8" s="153"/>
      <c r="AB8" s="155"/>
      <c r="AC8" s="141"/>
      <c r="AD8" s="141"/>
      <c r="AE8" s="87"/>
      <c r="AF8" s="86"/>
      <c r="AG8" s="88"/>
      <c r="AH8" s="86"/>
      <c r="AI8" s="89"/>
      <c r="AJ8" s="85"/>
      <c r="AK8" s="85"/>
    </row>
    <row r="9" spans="2:37" ht="13.5" thickBot="1" x14ac:dyDescent="0.25">
      <c r="B9" s="101"/>
      <c r="C9" s="28"/>
      <c r="D9" s="551"/>
      <c r="E9" s="551"/>
      <c r="F9" s="150"/>
      <c r="G9" s="150"/>
      <c r="H9" s="138"/>
      <c r="I9" s="139"/>
      <c r="J9" s="140"/>
      <c r="K9" s="151"/>
      <c r="L9" s="151"/>
      <c r="M9" s="143"/>
      <c r="N9" s="143"/>
      <c r="O9" s="143"/>
      <c r="P9" s="153"/>
      <c r="Q9" s="153"/>
      <c r="R9" s="154"/>
      <c r="S9" s="153"/>
      <c r="T9" s="154"/>
      <c r="U9" s="156"/>
      <c r="V9" s="155"/>
      <c r="W9" s="153"/>
      <c r="X9" s="154"/>
      <c r="Y9" s="153"/>
      <c r="Z9" s="156"/>
      <c r="AA9" s="153"/>
      <c r="AB9" s="155"/>
      <c r="AC9" s="141"/>
      <c r="AD9" s="141"/>
      <c r="AE9" s="87"/>
      <c r="AF9" s="86"/>
      <c r="AG9" s="88"/>
      <c r="AH9" s="86"/>
      <c r="AI9" s="89"/>
      <c r="AJ9" s="85"/>
      <c r="AK9" s="85"/>
    </row>
    <row r="10" spans="2:37" ht="13.5" thickBot="1" x14ac:dyDescent="0.25">
      <c r="B10" s="111" t="s">
        <v>7</v>
      </c>
      <c r="C10" s="28"/>
      <c r="D10" s="131"/>
      <c r="E10" s="39"/>
      <c r="F10" s="157"/>
      <c r="G10" s="157"/>
      <c r="H10" s="158"/>
      <c r="I10" s="159"/>
      <c r="J10" s="160"/>
      <c r="K10" s="161"/>
      <c r="L10" s="162"/>
      <c r="M10" s="163"/>
      <c r="N10" s="163"/>
      <c r="O10" s="163"/>
      <c r="P10" s="164"/>
      <c r="Q10" s="164"/>
      <c r="R10" s="154"/>
      <c r="S10" s="164"/>
      <c r="T10" s="154"/>
      <c r="U10" s="164"/>
      <c r="V10" s="164"/>
      <c r="W10" s="164"/>
      <c r="X10" s="154"/>
      <c r="Y10" s="164"/>
      <c r="Z10" s="164"/>
      <c r="AA10" s="164"/>
      <c r="AB10" s="164"/>
      <c r="AC10" s="161"/>
      <c r="AD10" s="161"/>
      <c r="AE10" s="90"/>
      <c r="AF10" s="86"/>
      <c r="AG10" s="88"/>
      <c r="AH10" s="86"/>
      <c r="AI10" s="89"/>
      <c r="AJ10" s="85"/>
      <c r="AK10" s="85"/>
    </row>
    <row r="11" spans="2:37" x14ac:dyDescent="0.2">
      <c r="B11" s="556">
        <f>'Synthèse globale CF-VAN'!F83</f>
        <v>0</v>
      </c>
      <c r="C11" s="28"/>
      <c r="D11" s="2"/>
      <c r="F11" s="62"/>
      <c r="G11" s="62"/>
      <c r="H11" s="64"/>
      <c r="I11" s="64"/>
      <c r="J11" s="66"/>
      <c r="K11" s="66"/>
      <c r="L11" s="66"/>
      <c r="M11" s="66"/>
      <c r="N11" s="66"/>
      <c r="O11" s="66"/>
      <c r="P11" s="66"/>
      <c r="Q11" s="66"/>
      <c r="R11" s="26"/>
      <c r="S11" s="26"/>
      <c r="T11" s="26"/>
      <c r="U11" s="26"/>
      <c r="V11" s="26"/>
      <c r="W11" s="26"/>
      <c r="X11" s="26"/>
      <c r="Y11" s="26"/>
      <c r="Z11" s="26"/>
      <c r="AA11" s="26"/>
      <c r="AB11" s="26"/>
    </row>
    <row r="12" spans="2:37" x14ac:dyDescent="0.2">
      <c r="B12" s="557"/>
      <c r="D12" s="2"/>
      <c r="E12" s="559"/>
      <c r="F12" s="30"/>
      <c r="G12" s="25"/>
      <c r="H12" s="25"/>
      <c r="I12" s="25"/>
      <c r="J12" s="25"/>
      <c r="K12" s="25"/>
      <c r="L12" s="25"/>
      <c r="M12" s="26"/>
      <c r="N12" s="26"/>
      <c r="O12" s="26"/>
      <c r="P12" s="26"/>
      <c r="Q12" s="26"/>
      <c r="R12" s="26"/>
      <c r="S12" s="26"/>
      <c r="T12" s="26"/>
      <c r="U12" s="26"/>
      <c r="V12" s="26"/>
      <c r="W12" s="26"/>
      <c r="X12" s="26"/>
      <c r="Y12" s="26"/>
      <c r="Z12" s="26"/>
      <c r="AA12" s="26"/>
      <c r="AB12" s="26"/>
    </row>
    <row r="13" spans="2:37" ht="30" customHeight="1" thickBot="1" x14ac:dyDescent="0.25">
      <c r="B13" s="558"/>
      <c r="E13" s="559"/>
      <c r="F13" s="31"/>
      <c r="G13" s="32"/>
      <c r="H13" s="32"/>
      <c r="I13" s="32"/>
      <c r="J13" s="32"/>
      <c r="K13" s="32"/>
      <c r="L13" s="32"/>
      <c r="M13" s="32"/>
      <c r="N13" s="32"/>
      <c r="O13" s="32"/>
      <c r="P13" s="32"/>
      <c r="Q13" s="32"/>
      <c r="R13" s="32"/>
      <c r="S13" s="32"/>
      <c r="T13" s="32"/>
      <c r="U13" s="32"/>
      <c r="V13" s="32"/>
      <c r="W13" s="32"/>
      <c r="X13" s="32"/>
      <c r="Y13" s="32"/>
      <c r="Z13" s="32"/>
      <c r="AA13" s="32"/>
      <c r="AB13" s="32"/>
      <c r="AC13" s="26"/>
      <c r="AD13" s="26"/>
    </row>
    <row r="14" spans="2:37" x14ac:dyDescent="0.2">
      <c r="B14" s="108" t="s">
        <v>25</v>
      </c>
      <c r="F14" s="33">
        <v>0</v>
      </c>
      <c r="G14" s="33">
        <v>1</v>
      </c>
      <c r="H14" s="33">
        <v>2</v>
      </c>
      <c r="I14" s="33">
        <v>3</v>
      </c>
      <c r="J14" s="33">
        <v>4</v>
      </c>
      <c r="K14" s="33">
        <v>5</v>
      </c>
      <c r="L14" s="33">
        <v>6</v>
      </c>
      <c r="M14" s="33">
        <v>7</v>
      </c>
      <c r="N14" s="33">
        <v>8</v>
      </c>
      <c r="O14" s="33">
        <v>9</v>
      </c>
      <c r="P14" s="33">
        <v>10</v>
      </c>
      <c r="Q14" s="33">
        <v>11</v>
      </c>
      <c r="R14" s="33">
        <v>12</v>
      </c>
      <c r="S14" s="33">
        <v>13</v>
      </c>
      <c r="T14" s="33">
        <v>14</v>
      </c>
      <c r="U14" s="33">
        <v>15</v>
      </c>
      <c r="V14" s="33">
        <v>16</v>
      </c>
      <c r="W14" s="33">
        <v>17</v>
      </c>
      <c r="X14" s="33">
        <v>18</v>
      </c>
      <c r="Y14" s="33">
        <v>19</v>
      </c>
      <c r="Z14" s="33">
        <v>20</v>
      </c>
      <c r="AA14" s="33">
        <v>21</v>
      </c>
      <c r="AB14" s="33">
        <v>22</v>
      </c>
      <c r="AC14" s="33">
        <v>23</v>
      </c>
      <c r="AD14" s="33">
        <v>24</v>
      </c>
    </row>
    <row r="15" spans="2:37" x14ac:dyDescent="0.2">
      <c r="B15" s="78"/>
      <c r="C15" s="34"/>
      <c r="F15" s="35">
        <f>'S0-Sc. référence'!F15</f>
        <v>2021</v>
      </c>
      <c r="G15" s="35">
        <f>F15+1</f>
        <v>2022</v>
      </c>
      <c r="H15" s="35">
        <f t="shared" ref="H15:AD15" si="0">G15+1</f>
        <v>2023</v>
      </c>
      <c r="I15" s="35">
        <f t="shared" si="0"/>
        <v>2024</v>
      </c>
      <c r="J15" s="35">
        <f t="shared" si="0"/>
        <v>2025</v>
      </c>
      <c r="K15" s="35">
        <f t="shared" si="0"/>
        <v>2026</v>
      </c>
      <c r="L15" s="35">
        <f t="shared" si="0"/>
        <v>2027</v>
      </c>
      <c r="M15" s="35">
        <f t="shared" si="0"/>
        <v>2028</v>
      </c>
      <c r="N15" s="35">
        <f t="shared" si="0"/>
        <v>2029</v>
      </c>
      <c r="O15" s="35">
        <f t="shared" si="0"/>
        <v>2030</v>
      </c>
      <c r="P15" s="35">
        <f t="shared" si="0"/>
        <v>2031</v>
      </c>
      <c r="Q15" s="35">
        <f t="shared" si="0"/>
        <v>2032</v>
      </c>
      <c r="R15" s="35">
        <f t="shared" si="0"/>
        <v>2033</v>
      </c>
      <c r="S15" s="35">
        <f t="shared" si="0"/>
        <v>2034</v>
      </c>
      <c r="T15" s="35">
        <f t="shared" si="0"/>
        <v>2035</v>
      </c>
      <c r="U15" s="35">
        <f t="shared" si="0"/>
        <v>2036</v>
      </c>
      <c r="V15" s="35">
        <f t="shared" si="0"/>
        <v>2037</v>
      </c>
      <c r="W15" s="35">
        <f t="shared" si="0"/>
        <v>2038</v>
      </c>
      <c r="X15" s="35">
        <f t="shared" si="0"/>
        <v>2039</v>
      </c>
      <c r="Y15" s="35">
        <f t="shared" si="0"/>
        <v>2040</v>
      </c>
      <c r="Z15" s="35">
        <f t="shared" si="0"/>
        <v>2041</v>
      </c>
      <c r="AA15" s="35">
        <f t="shared" si="0"/>
        <v>2042</v>
      </c>
      <c r="AB15" s="35">
        <f t="shared" si="0"/>
        <v>2043</v>
      </c>
      <c r="AC15" s="35">
        <f t="shared" si="0"/>
        <v>2044</v>
      </c>
      <c r="AD15" s="35">
        <f t="shared" si="0"/>
        <v>2045</v>
      </c>
    </row>
    <row r="16" spans="2:37" x14ac:dyDescent="0.2">
      <c r="C16" s="95" t="s">
        <v>11</v>
      </c>
      <c r="E16" s="68"/>
    </row>
    <row r="17" spans="2:30" ht="15" customHeight="1" x14ac:dyDescent="0.2">
      <c r="B17" s="12" t="s">
        <v>14</v>
      </c>
      <c r="C17" s="114">
        <f ca="1">'Hypothèses des scénarios'!T16</f>
        <v>0</v>
      </c>
      <c r="D17" s="22"/>
      <c r="E17" s="38" t="s">
        <v>2</v>
      </c>
      <c r="F17" s="107">
        <f>SUMPRODUCT(('Hypothèses des scénarios'!$D$43:$D$1010=$B17)*('Hypothèses des scénarios'!$Y$43:$Y$1010=F$15),('Hypothèses des scénarios'!$T$43:$T$1010))</f>
        <v>0</v>
      </c>
      <c r="G17" s="107">
        <f>SUMPRODUCT(('Hypothèses des scénarios'!$D$43:$D$1010=$B17)*('Hypothèses des scénarios'!$Y$43:$Y$1010=G$15),('Hypothèses des scénarios'!$T$43:$T$1010))</f>
        <v>0</v>
      </c>
      <c r="H17" s="107">
        <f>SUMPRODUCT(('Hypothèses des scénarios'!$D$43:$D$1010=$B17)*('Hypothèses des scénarios'!$Y$43:$Y$1010=H$15),('Hypothèses des scénarios'!$T$43:$T$1010))</f>
        <v>0</v>
      </c>
      <c r="I17" s="107">
        <f>SUMPRODUCT(('Hypothèses des scénarios'!$D$43:$D$1010=$B17)*('Hypothèses des scénarios'!$Y$43:$Y$1010=I$15),('Hypothèses des scénarios'!$T$43:$T$1010))</f>
        <v>0</v>
      </c>
      <c r="J17" s="107">
        <f>SUMPRODUCT(('Hypothèses des scénarios'!$D$43:$D$1010=$B17)*('Hypothèses des scénarios'!$Y$43:$Y$1010=J$15),('Hypothèses des scénarios'!$T$43:$T$1010))</f>
        <v>0</v>
      </c>
      <c r="K17" s="107">
        <f>SUMPRODUCT(('Hypothèses des scénarios'!$D$43:$D$1010=$B17)*('Hypothèses des scénarios'!$Y$43:$Y$1010=K$15),('Hypothèses des scénarios'!$T$43:$T$1010))</f>
        <v>0</v>
      </c>
      <c r="L17" s="107">
        <f>SUMPRODUCT(('Hypothèses des scénarios'!$D$43:$D$1010=$B17)*('Hypothèses des scénarios'!$Y$43:$Y$1010=L$15),('Hypothèses des scénarios'!$T$43:$T$1010))</f>
        <v>0</v>
      </c>
      <c r="M17" s="107">
        <f>SUMPRODUCT(('Hypothèses des scénarios'!$D$43:$D$1010=$B17)*('Hypothèses des scénarios'!$Y$43:$Y$1010=M$15),('Hypothèses des scénarios'!$T$43:$T$1010))</f>
        <v>0</v>
      </c>
      <c r="N17" s="107">
        <f>SUMPRODUCT(('Hypothèses des scénarios'!$D$43:$D$1010=$B17)*('Hypothèses des scénarios'!$Y$43:$Y$1010=N$15),('Hypothèses des scénarios'!$T$43:$T$1010))</f>
        <v>0</v>
      </c>
      <c r="O17" s="107">
        <f>SUMPRODUCT(('Hypothèses des scénarios'!$D$43:$D$1010=$B17)*('Hypothèses des scénarios'!$Y$43:$Y$1010=O$15),('Hypothèses des scénarios'!$T$43:$T$1010))</f>
        <v>0</v>
      </c>
      <c r="P17" s="107">
        <f>SUMPRODUCT(('Hypothèses des scénarios'!$D$43:$D$1010=$B17)*('Hypothèses des scénarios'!$Y$43:$Y$1010=P$15),('Hypothèses des scénarios'!$T$43:$T$1010))</f>
        <v>0</v>
      </c>
      <c r="Q17" s="107">
        <f>SUMPRODUCT(('Hypothèses des scénarios'!$D$43:$D$1010=$B17)*('Hypothèses des scénarios'!$Y$43:$Y$1010=Q$15),('Hypothèses des scénarios'!$T$43:$T$1010))</f>
        <v>0</v>
      </c>
      <c r="R17" s="107">
        <f>SUMPRODUCT(('Hypothèses des scénarios'!$D$43:$D$1010=$B17)*('Hypothèses des scénarios'!$Y$43:$Y$1010=R$15),('Hypothèses des scénarios'!$T$43:$T$1010))</f>
        <v>0</v>
      </c>
      <c r="S17" s="107">
        <f>SUMPRODUCT(('Hypothèses des scénarios'!$D$43:$D$1010=$B17)*('Hypothèses des scénarios'!$Y$43:$Y$1010=S$15),('Hypothèses des scénarios'!$T$43:$T$1010))</f>
        <v>0</v>
      </c>
      <c r="T17" s="107">
        <f>SUMPRODUCT(('Hypothèses des scénarios'!$D$43:$D$1010=$B17)*('Hypothèses des scénarios'!$Y$43:$Y$1010=T$15),('Hypothèses des scénarios'!$T$43:$T$1010))</f>
        <v>0</v>
      </c>
      <c r="U17" s="107">
        <f>SUMPRODUCT(('Hypothèses des scénarios'!$D$43:$D$1010=$B17)*('Hypothèses des scénarios'!$Y$43:$Y$1010=U$15),('Hypothèses des scénarios'!$T$43:$T$1010))</f>
        <v>0</v>
      </c>
      <c r="V17" s="107">
        <f>SUMPRODUCT(('Hypothèses des scénarios'!$D$43:$D$1010=$B17)*('Hypothèses des scénarios'!$Y$43:$Y$1010=V$15),('Hypothèses des scénarios'!$T$43:$T$1010))</f>
        <v>0</v>
      </c>
      <c r="W17" s="107">
        <f>SUMPRODUCT(('Hypothèses des scénarios'!$D$43:$D$1010=$B17)*('Hypothèses des scénarios'!$Y$43:$Y$1010=W$15),('Hypothèses des scénarios'!$T$43:$T$1010))</f>
        <v>0</v>
      </c>
      <c r="X17" s="107">
        <f>SUMPRODUCT(('Hypothèses des scénarios'!$D$43:$D$1010=$B17)*('Hypothèses des scénarios'!$Y$43:$Y$1010=X$15),('Hypothèses des scénarios'!$T$43:$T$1010))</f>
        <v>0</v>
      </c>
      <c r="Y17" s="107">
        <f>SUMPRODUCT(('Hypothèses des scénarios'!$D$43:$D$1010=$B17)*('Hypothèses des scénarios'!$Y$43:$Y$1010=Y$15),('Hypothèses des scénarios'!$T$43:$T$1010))</f>
        <v>0</v>
      </c>
      <c r="Z17" s="107">
        <f>SUMPRODUCT(('Hypothèses des scénarios'!$D$43:$D$1010=$B17)*('Hypothèses des scénarios'!$Y$43:$Y$1010=Z$15),('Hypothèses des scénarios'!$T$43:$T$1010))</f>
        <v>0</v>
      </c>
      <c r="AA17" s="107">
        <f>SUMPRODUCT(('Hypothèses des scénarios'!$D$43:$D$1010=$B17)*('Hypothèses des scénarios'!$Y$43:$Y$1010=AA$15),('Hypothèses des scénarios'!$T$43:$T$1010))</f>
        <v>0</v>
      </c>
      <c r="AB17" s="107">
        <f>SUMPRODUCT(('Hypothèses des scénarios'!$D$43:$D$1010=$B17)*('Hypothèses des scénarios'!$Y$43:$Y$1010=AB$15),('Hypothèses des scénarios'!$T$43:$T$1010))</f>
        <v>0</v>
      </c>
      <c r="AC17" s="107">
        <f>SUMPRODUCT(('Hypothèses des scénarios'!$D$43:$D$1010=$B17)*('Hypothèses des scénarios'!$Y$43:$Y$1010=AC$15),('Hypothèses des scénarios'!$T$43:$T$1010))</f>
        <v>0</v>
      </c>
      <c r="AD17" s="107">
        <f>SUMPRODUCT(('Hypothèses des scénarios'!$D$43:$D$1010=$B17)*('Hypothèses des scénarios'!$Y$43:$Y$1010=AD$15),('Hypothèses des scénarios'!$T$43:$T$1010))</f>
        <v>0</v>
      </c>
    </row>
    <row r="18" spans="2:30" s="177" customFormat="1" x14ac:dyDescent="0.2">
      <c r="B18" s="13" t="s">
        <v>13</v>
      </c>
      <c r="C18" s="178"/>
      <c r="D18" s="179"/>
      <c r="E18" s="180"/>
      <c r="F18" s="181">
        <f>F17</f>
        <v>0</v>
      </c>
      <c r="G18" s="181">
        <f t="shared" ref="G18:AD18" si="1">G17</f>
        <v>0</v>
      </c>
      <c r="H18" s="181">
        <f t="shared" si="1"/>
        <v>0</v>
      </c>
      <c r="I18" s="181">
        <f t="shared" si="1"/>
        <v>0</v>
      </c>
      <c r="J18" s="181">
        <f t="shared" si="1"/>
        <v>0</v>
      </c>
      <c r="K18" s="181">
        <f t="shared" si="1"/>
        <v>0</v>
      </c>
      <c r="L18" s="181">
        <f t="shared" si="1"/>
        <v>0</v>
      </c>
      <c r="M18" s="181">
        <f t="shared" si="1"/>
        <v>0</v>
      </c>
      <c r="N18" s="181">
        <f t="shared" si="1"/>
        <v>0</v>
      </c>
      <c r="O18" s="181">
        <f t="shared" si="1"/>
        <v>0</v>
      </c>
      <c r="P18" s="181">
        <f t="shared" si="1"/>
        <v>0</v>
      </c>
      <c r="Q18" s="181">
        <f t="shared" si="1"/>
        <v>0</v>
      </c>
      <c r="R18" s="181">
        <f t="shared" si="1"/>
        <v>0</v>
      </c>
      <c r="S18" s="181">
        <f t="shared" si="1"/>
        <v>0</v>
      </c>
      <c r="T18" s="181">
        <f t="shared" si="1"/>
        <v>0</v>
      </c>
      <c r="U18" s="181">
        <f t="shared" si="1"/>
        <v>0</v>
      </c>
      <c r="V18" s="181">
        <f t="shared" si="1"/>
        <v>0</v>
      </c>
      <c r="W18" s="181">
        <f t="shared" si="1"/>
        <v>0</v>
      </c>
      <c r="X18" s="181">
        <f t="shared" si="1"/>
        <v>0</v>
      </c>
      <c r="Y18" s="181">
        <f t="shared" si="1"/>
        <v>0</v>
      </c>
      <c r="Z18" s="181">
        <f t="shared" si="1"/>
        <v>0</v>
      </c>
      <c r="AA18" s="181">
        <f t="shared" si="1"/>
        <v>0</v>
      </c>
      <c r="AB18" s="181">
        <f t="shared" si="1"/>
        <v>0</v>
      </c>
      <c r="AC18" s="181">
        <f t="shared" si="1"/>
        <v>0</v>
      </c>
      <c r="AD18" s="181">
        <f t="shared" si="1"/>
        <v>0</v>
      </c>
    </row>
    <row r="19" spans="2:30" ht="15" x14ac:dyDescent="0.2">
      <c r="B19" s="12" t="s">
        <v>42</v>
      </c>
      <c r="C19" s="114">
        <f ca="1">'Hypothèses des scénarios'!T17</f>
        <v>0</v>
      </c>
      <c r="D19" s="22"/>
      <c r="E19" s="38" t="s">
        <v>2</v>
      </c>
      <c r="F19" s="107">
        <f>SUMPRODUCT(('Hypothèses des scénarios'!$D$43:$D$1010=$B19)*('Hypothèses des scénarios'!$Y$43:$Y$1010&lt;=F$15)*('Hypothèses des scénarios'!$Z$43:$Z$1010&gt;=F$15),('Hypothèses des scénarios'!$X$43:$X$1010))</f>
        <v>0</v>
      </c>
      <c r="G19" s="107">
        <f>SUMPRODUCT(('Hypothèses des scénarios'!$D$43:$D$1010=$B19)*('Hypothèses des scénarios'!$Y$43:$Y$1010&lt;=G$15)*('Hypothèses des scénarios'!$Z$43:$Z$1010&gt;=G$15),('Hypothèses des scénarios'!$X$43:$X$1010))</f>
        <v>0</v>
      </c>
      <c r="H19" s="107">
        <f>SUMPRODUCT(('Hypothèses des scénarios'!$D$43:$D$1010=$B19)*('Hypothèses des scénarios'!$Y$43:$Y$1010&lt;=H$15)*('Hypothèses des scénarios'!$Z$43:$Z$1010&gt;=H$15),('Hypothèses des scénarios'!$X$43:$X$1010))</f>
        <v>0</v>
      </c>
      <c r="I19" s="107">
        <f>SUMPRODUCT(('Hypothèses des scénarios'!$D$43:$D$1010=$B19)*('Hypothèses des scénarios'!$Y$43:$Y$1010&lt;=I$15)*('Hypothèses des scénarios'!$Z$43:$Z$1010&gt;=I$15),('Hypothèses des scénarios'!$X$43:$X$1010))</f>
        <v>0</v>
      </c>
      <c r="J19" s="107">
        <f>SUMPRODUCT(('Hypothèses des scénarios'!$D$43:$D$1010=$B19)*('Hypothèses des scénarios'!$Y$43:$Y$1010&lt;=J$15)*('Hypothèses des scénarios'!$Z$43:$Z$1010&gt;=J$15),('Hypothèses des scénarios'!$X$43:$X$1010))</f>
        <v>0</v>
      </c>
      <c r="K19" s="107">
        <f>SUMPRODUCT(('Hypothèses des scénarios'!$D$43:$D$1010=$B19)*('Hypothèses des scénarios'!$Y$43:$Y$1010&lt;=K$15)*('Hypothèses des scénarios'!$Z$43:$Z$1010&gt;=K$15),('Hypothèses des scénarios'!$X$43:$X$1010))</f>
        <v>0</v>
      </c>
      <c r="L19" s="107">
        <f>SUMPRODUCT(('Hypothèses des scénarios'!$D$43:$D$1010=$B19)*('Hypothèses des scénarios'!$Y$43:$Y$1010&lt;=L$15)*('Hypothèses des scénarios'!$Z$43:$Z$1010&gt;=L$15),('Hypothèses des scénarios'!$X$43:$X$1010))</f>
        <v>0</v>
      </c>
      <c r="M19" s="107">
        <f>SUMPRODUCT(('Hypothèses des scénarios'!$D$43:$D$1010=$B19)*('Hypothèses des scénarios'!$Y$43:$Y$1010&lt;=M$15)*('Hypothèses des scénarios'!$Z$43:$Z$1010&gt;=M$15),('Hypothèses des scénarios'!$X$43:$X$1010))</f>
        <v>0</v>
      </c>
      <c r="N19" s="107">
        <f>SUMPRODUCT(('Hypothèses des scénarios'!$D$43:$D$1010=$B19)*('Hypothèses des scénarios'!$Y$43:$Y$1010&lt;=N$15)*('Hypothèses des scénarios'!$Z$43:$Z$1010&gt;=N$15),('Hypothèses des scénarios'!$X$43:$X$1010))</f>
        <v>0</v>
      </c>
      <c r="O19" s="107">
        <f>SUMPRODUCT(('Hypothèses des scénarios'!$D$43:$D$1010=$B19)*('Hypothèses des scénarios'!$Y$43:$Y$1010&lt;=O$15)*('Hypothèses des scénarios'!$Z$43:$Z$1010&gt;=O$15),('Hypothèses des scénarios'!$X$43:$X$1010))</f>
        <v>0</v>
      </c>
      <c r="P19" s="107">
        <f>SUMPRODUCT(('Hypothèses des scénarios'!$D$43:$D$1010=$B19)*('Hypothèses des scénarios'!$Y$43:$Y$1010&lt;=P$15)*('Hypothèses des scénarios'!$Z$43:$Z$1010&gt;=P$15),('Hypothèses des scénarios'!$X$43:$X$1010))</f>
        <v>0</v>
      </c>
      <c r="Q19" s="107">
        <f>SUMPRODUCT(('Hypothèses des scénarios'!$D$43:$D$1010=$B19)*('Hypothèses des scénarios'!$Y$43:$Y$1010&lt;=Q$15)*('Hypothèses des scénarios'!$Z$43:$Z$1010&gt;=Q$15),('Hypothèses des scénarios'!$X$43:$X$1010))</f>
        <v>0</v>
      </c>
      <c r="R19" s="107">
        <f>SUMPRODUCT(('Hypothèses des scénarios'!$D$43:$D$1010=$B19)*('Hypothèses des scénarios'!$Y$43:$Y$1010&lt;=R$15)*('Hypothèses des scénarios'!$Z$43:$Z$1010&gt;=R$15),('Hypothèses des scénarios'!$X$43:$X$1010))</f>
        <v>0</v>
      </c>
      <c r="S19" s="107">
        <f>SUMPRODUCT(('Hypothèses des scénarios'!$D$43:$D$1010=$B19)*('Hypothèses des scénarios'!$Y$43:$Y$1010&lt;=S$15)*('Hypothèses des scénarios'!$Z$43:$Z$1010&gt;=S$15),('Hypothèses des scénarios'!$X$43:$X$1010))</f>
        <v>0</v>
      </c>
      <c r="T19" s="107">
        <f>SUMPRODUCT(('Hypothèses des scénarios'!$D$43:$D$1010=$B19)*('Hypothèses des scénarios'!$Y$43:$Y$1010&lt;=T$15)*('Hypothèses des scénarios'!$Z$43:$Z$1010&gt;=T$15),('Hypothèses des scénarios'!$X$43:$X$1010))</f>
        <v>0</v>
      </c>
      <c r="U19" s="107">
        <f>SUMPRODUCT(('Hypothèses des scénarios'!$D$43:$D$1010=$B19)*('Hypothèses des scénarios'!$Y$43:$Y$1010&lt;=U$15)*('Hypothèses des scénarios'!$Z$43:$Z$1010&gt;=U$15),('Hypothèses des scénarios'!$X$43:$X$1010))</f>
        <v>0</v>
      </c>
      <c r="V19" s="107">
        <f>SUMPRODUCT(('Hypothèses des scénarios'!$D$43:$D$1010=$B19)*('Hypothèses des scénarios'!$Y$43:$Y$1010&lt;=V$15)*('Hypothèses des scénarios'!$Z$43:$Z$1010&gt;=V$15),('Hypothèses des scénarios'!$X$43:$X$1010))</f>
        <v>0</v>
      </c>
      <c r="W19" s="107">
        <f>SUMPRODUCT(('Hypothèses des scénarios'!$D$43:$D$1010=$B19)*('Hypothèses des scénarios'!$Y$43:$Y$1010&lt;=W$15)*('Hypothèses des scénarios'!$Z$43:$Z$1010&gt;=W$15),('Hypothèses des scénarios'!$X$43:$X$1010))</f>
        <v>0</v>
      </c>
      <c r="X19" s="107">
        <f>SUMPRODUCT(('Hypothèses des scénarios'!$D$43:$D$1010=$B19)*('Hypothèses des scénarios'!$Y$43:$Y$1010&lt;=X$15)*('Hypothèses des scénarios'!$Z$43:$Z$1010&gt;=X$15),('Hypothèses des scénarios'!$X$43:$X$1010))</f>
        <v>0</v>
      </c>
      <c r="Y19" s="107">
        <f>SUMPRODUCT(('Hypothèses des scénarios'!$D$43:$D$1010=$B19)*('Hypothèses des scénarios'!$Y$43:$Y$1010&lt;=Y$15)*('Hypothèses des scénarios'!$Z$43:$Z$1010&gt;=Y$15),('Hypothèses des scénarios'!$X$43:$X$1010))</f>
        <v>0</v>
      </c>
      <c r="Z19" s="107">
        <f>SUMPRODUCT(('Hypothèses des scénarios'!$D$43:$D$1010=$B19)*('Hypothèses des scénarios'!$Y$43:$Y$1010&lt;=Z$15)*('Hypothèses des scénarios'!$Z$43:$Z$1010&gt;=Z$15),('Hypothèses des scénarios'!$X$43:$X$1010))</f>
        <v>0</v>
      </c>
      <c r="AA19" s="107">
        <f>SUMPRODUCT(('Hypothèses des scénarios'!$D$43:$D$1010=$B19)*('Hypothèses des scénarios'!$Y$43:$Y$1010&lt;=AA$15)*('Hypothèses des scénarios'!$Z$43:$Z$1010&gt;=AA$15),('Hypothèses des scénarios'!$X$43:$X$1010))</f>
        <v>0</v>
      </c>
      <c r="AB19" s="107">
        <f>SUMPRODUCT(('Hypothèses des scénarios'!$D$43:$D$1010=$B19)*('Hypothèses des scénarios'!$Y$43:$Y$1010&lt;=AB$15)*('Hypothèses des scénarios'!$Z$43:$Z$1010&gt;=AB$15),('Hypothèses des scénarios'!$X$43:$X$1010))</f>
        <v>0</v>
      </c>
      <c r="AC19" s="107">
        <f>SUMPRODUCT(('Hypothèses des scénarios'!$D$43:$D$1010=$B19)*('Hypothèses des scénarios'!$Y$43:$Y$1010&lt;=AC$15)*('Hypothèses des scénarios'!$Z$43:$Z$1010&gt;=AC$15),('Hypothèses des scénarios'!$X$43:$X$1010))</f>
        <v>0</v>
      </c>
      <c r="AD19" s="107">
        <f>SUMPRODUCT(('Hypothèses des scénarios'!$D$43:$D$1010=$B19)*('Hypothèses des scénarios'!$Y$43:$Y$1010&lt;=AD$15)*('Hypothèses des scénarios'!$Z$43:$Z$1010&gt;=AD$15),('Hypothèses des scénarios'!$X$43:$X$1010))</f>
        <v>0</v>
      </c>
    </row>
    <row r="20" spans="2:30" s="177" customFormat="1" x14ac:dyDescent="0.2">
      <c r="B20" s="13" t="s">
        <v>59</v>
      </c>
      <c r="C20" s="178"/>
      <c r="D20" s="179"/>
      <c r="E20" s="180"/>
      <c r="F20" s="181">
        <f t="shared" ref="F20:AD20" si="2">F19*((1+$C$1)^F$14)</f>
        <v>0</v>
      </c>
      <c r="G20" s="181">
        <f t="shared" si="2"/>
        <v>0</v>
      </c>
      <c r="H20" s="181">
        <f t="shared" si="2"/>
        <v>0</v>
      </c>
      <c r="I20" s="181">
        <f t="shared" si="2"/>
        <v>0</v>
      </c>
      <c r="J20" s="181">
        <f t="shared" si="2"/>
        <v>0</v>
      </c>
      <c r="K20" s="181">
        <f t="shared" si="2"/>
        <v>0</v>
      </c>
      <c r="L20" s="181">
        <f t="shared" si="2"/>
        <v>0</v>
      </c>
      <c r="M20" s="181">
        <f t="shared" si="2"/>
        <v>0</v>
      </c>
      <c r="N20" s="181">
        <f t="shared" si="2"/>
        <v>0</v>
      </c>
      <c r="O20" s="181">
        <f t="shared" si="2"/>
        <v>0</v>
      </c>
      <c r="P20" s="181">
        <f t="shared" si="2"/>
        <v>0</v>
      </c>
      <c r="Q20" s="181">
        <f t="shared" si="2"/>
        <v>0</v>
      </c>
      <c r="R20" s="181">
        <f t="shared" si="2"/>
        <v>0</v>
      </c>
      <c r="S20" s="181">
        <f t="shared" si="2"/>
        <v>0</v>
      </c>
      <c r="T20" s="181">
        <f t="shared" si="2"/>
        <v>0</v>
      </c>
      <c r="U20" s="181">
        <f t="shared" si="2"/>
        <v>0</v>
      </c>
      <c r="V20" s="181">
        <f t="shared" si="2"/>
        <v>0</v>
      </c>
      <c r="W20" s="181">
        <f t="shared" si="2"/>
        <v>0</v>
      </c>
      <c r="X20" s="181">
        <f t="shared" si="2"/>
        <v>0</v>
      </c>
      <c r="Y20" s="181">
        <f t="shared" si="2"/>
        <v>0</v>
      </c>
      <c r="Z20" s="181">
        <f t="shared" si="2"/>
        <v>0</v>
      </c>
      <c r="AA20" s="181">
        <f t="shared" si="2"/>
        <v>0</v>
      </c>
      <c r="AB20" s="181">
        <f t="shared" si="2"/>
        <v>0</v>
      </c>
      <c r="AC20" s="181">
        <f t="shared" si="2"/>
        <v>0</v>
      </c>
      <c r="AD20" s="181">
        <f t="shared" si="2"/>
        <v>0</v>
      </c>
    </row>
    <row r="21" spans="2:30" ht="15" x14ac:dyDescent="0.2">
      <c r="B21" s="12" t="s">
        <v>20</v>
      </c>
      <c r="C21" s="114">
        <f ca="1">'Hypothèses des scénarios'!T18</f>
        <v>0</v>
      </c>
      <c r="D21" s="22"/>
      <c r="E21" s="38" t="s">
        <v>2</v>
      </c>
      <c r="F21" s="107">
        <f>SUMPRODUCT(('Hypothèses des scénarios'!$D$43:$D$1010=$B21)*('Hypothèses des scénarios'!$Y$43:$Y$1010=F$15),('Hypothèses des scénarios'!$T$43:$T$1010))</f>
        <v>0</v>
      </c>
      <c r="G21" s="107">
        <f>SUMPRODUCT(('Hypothèses des scénarios'!$D$43:$D$1010=$B21)*('Hypothèses des scénarios'!$Y$43:$Y$1010=G$15),('Hypothèses des scénarios'!$T$43:$T$1010))</f>
        <v>0</v>
      </c>
      <c r="H21" s="107">
        <f>SUMPRODUCT(('Hypothèses des scénarios'!$D$43:$D$1010=$B21)*('Hypothèses des scénarios'!$Y$43:$Y$1010=H$15),('Hypothèses des scénarios'!$T$43:$T$1010))</f>
        <v>0</v>
      </c>
      <c r="I21" s="107">
        <f>SUMPRODUCT(('Hypothèses des scénarios'!$D$43:$D$1010=$B21)*('Hypothèses des scénarios'!$Y$43:$Y$1010=I$15),('Hypothèses des scénarios'!$T$43:$T$1010))</f>
        <v>0</v>
      </c>
      <c r="J21" s="107">
        <f>SUMPRODUCT(('Hypothèses des scénarios'!$D$43:$D$1010=$B21)*('Hypothèses des scénarios'!$Y$43:$Y$1010=J$15),('Hypothèses des scénarios'!$T$43:$T$1010))</f>
        <v>0</v>
      </c>
      <c r="K21" s="107">
        <f>SUMPRODUCT(('Hypothèses des scénarios'!$D$43:$D$1010=$B21)*('Hypothèses des scénarios'!$Y$43:$Y$1010=K$15),('Hypothèses des scénarios'!$T$43:$T$1010))</f>
        <v>0</v>
      </c>
      <c r="L21" s="107">
        <f>SUMPRODUCT(('Hypothèses des scénarios'!$D$43:$D$1010=$B21)*('Hypothèses des scénarios'!$Y$43:$Y$1010=L$15),('Hypothèses des scénarios'!$T$43:$T$1010))</f>
        <v>0</v>
      </c>
      <c r="M21" s="107">
        <f>SUMPRODUCT(('Hypothèses des scénarios'!$D$43:$D$1010=$B21)*('Hypothèses des scénarios'!$Y$43:$Y$1010=M$15),('Hypothèses des scénarios'!$T$43:$T$1010))</f>
        <v>0</v>
      </c>
      <c r="N21" s="107">
        <f>SUMPRODUCT(('Hypothèses des scénarios'!$D$43:$D$1010=$B21)*('Hypothèses des scénarios'!$Y$43:$Y$1010=N$15),('Hypothèses des scénarios'!$T$43:$T$1010))</f>
        <v>0</v>
      </c>
      <c r="O21" s="107">
        <f>SUMPRODUCT(('Hypothèses des scénarios'!$D$43:$D$1010=$B21)*('Hypothèses des scénarios'!$Y$43:$Y$1010=O$15),('Hypothèses des scénarios'!$T$43:$T$1010))</f>
        <v>0</v>
      </c>
      <c r="P21" s="107">
        <f>SUMPRODUCT(('Hypothèses des scénarios'!$D$43:$D$1010=$B21)*('Hypothèses des scénarios'!$Y$43:$Y$1010=P$15),('Hypothèses des scénarios'!$T$43:$T$1010))</f>
        <v>0</v>
      </c>
      <c r="Q21" s="107">
        <f>SUMPRODUCT(('Hypothèses des scénarios'!$D$43:$D$1010=$B21)*('Hypothèses des scénarios'!$Y$43:$Y$1010=Q$15),('Hypothèses des scénarios'!$T$43:$T$1010))</f>
        <v>0</v>
      </c>
      <c r="R21" s="107">
        <f>SUMPRODUCT(('Hypothèses des scénarios'!$D$43:$D$1010=$B21)*('Hypothèses des scénarios'!$Y$43:$Y$1010=R$15),('Hypothèses des scénarios'!$T$43:$T$1010))</f>
        <v>0</v>
      </c>
      <c r="S21" s="107">
        <f>SUMPRODUCT(('Hypothèses des scénarios'!$D$43:$D$1010=$B21)*('Hypothèses des scénarios'!$Y$43:$Y$1010=S$15),('Hypothèses des scénarios'!$T$43:$T$1010))</f>
        <v>0</v>
      </c>
      <c r="T21" s="107">
        <f>SUMPRODUCT(('Hypothèses des scénarios'!$D$43:$D$1010=$B21)*('Hypothèses des scénarios'!$Y$43:$Y$1010=T$15),('Hypothèses des scénarios'!$T$43:$T$1010))</f>
        <v>0</v>
      </c>
      <c r="U21" s="107">
        <f>SUMPRODUCT(('Hypothèses des scénarios'!$D$43:$D$1010=$B21)*('Hypothèses des scénarios'!$Y$43:$Y$1010=U$15),('Hypothèses des scénarios'!$T$43:$T$1010))</f>
        <v>0</v>
      </c>
      <c r="V21" s="107">
        <f>SUMPRODUCT(('Hypothèses des scénarios'!$D$43:$D$1010=$B21)*('Hypothèses des scénarios'!$Y$43:$Y$1010=V$15),('Hypothèses des scénarios'!$T$43:$T$1010))</f>
        <v>0</v>
      </c>
      <c r="W21" s="107">
        <f>SUMPRODUCT(('Hypothèses des scénarios'!$D$43:$D$1010=$B21)*('Hypothèses des scénarios'!$Y$43:$Y$1010=W$15),('Hypothèses des scénarios'!$T$43:$T$1010))</f>
        <v>0</v>
      </c>
      <c r="X21" s="107">
        <f>SUMPRODUCT(('Hypothèses des scénarios'!$D$43:$D$1010=$B21)*('Hypothèses des scénarios'!$Y$43:$Y$1010=X$15),('Hypothèses des scénarios'!$T$43:$T$1010))</f>
        <v>0</v>
      </c>
      <c r="Y21" s="107">
        <f>SUMPRODUCT(('Hypothèses des scénarios'!$D$43:$D$1010=$B21)*('Hypothèses des scénarios'!$Y$43:$Y$1010=Y$15),('Hypothèses des scénarios'!$T$43:$T$1010))</f>
        <v>0</v>
      </c>
      <c r="Z21" s="107">
        <f>SUMPRODUCT(('Hypothèses des scénarios'!$D$43:$D$1010=$B21)*('Hypothèses des scénarios'!$Y$43:$Y$1010=Z$15),('Hypothèses des scénarios'!$T$43:$T$1010))</f>
        <v>0</v>
      </c>
      <c r="AA21" s="107">
        <f>SUMPRODUCT(('Hypothèses des scénarios'!$D$43:$D$1010=$B21)*('Hypothèses des scénarios'!$Y$43:$Y$1010=AA$15),('Hypothèses des scénarios'!$T$43:$T$1010))</f>
        <v>0</v>
      </c>
      <c r="AB21" s="107">
        <f>SUMPRODUCT(('Hypothèses des scénarios'!$D$43:$D$1010=$B21)*('Hypothèses des scénarios'!$Y$43:$Y$1010=AB$15),('Hypothèses des scénarios'!$T$43:$T$1010))</f>
        <v>0</v>
      </c>
      <c r="AC21" s="107">
        <f>SUMPRODUCT(('Hypothèses des scénarios'!$D$43:$D$1010=$B21)*('Hypothèses des scénarios'!$Y$43:$Y$1010=AC$15),('Hypothèses des scénarios'!$T$43:$T$1010))</f>
        <v>0</v>
      </c>
      <c r="AD21" s="107">
        <f>SUMPRODUCT(('Hypothèses des scénarios'!$D$43:$D$1010=$B21)*('Hypothèses des scénarios'!$Y$43:$Y$1010=AD$15),('Hypothèses des scénarios'!$T$43:$T$1010))</f>
        <v>0</v>
      </c>
    </row>
    <row r="22" spans="2:30" s="177" customFormat="1" x14ac:dyDescent="0.2">
      <c r="B22" s="13" t="s">
        <v>26</v>
      </c>
      <c r="C22" s="178"/>
      <c r="D22" s="179"/>
      <c r="E22" s="180"/>
      <c r="F22" s="181">
        <f>F21</f>
        <v>0</v>
      </c>
      <c r="G22" s="181">
        <f t="shared" ref="G22:AD22" si="3">G21</f>
        <v>0</v>
      </c>
      <c r="H22" s="181">
        <f t="shared" si="3"/>
        <v>0</v>
      </c>
      <c r="I22" s="181">
        <f t="shared" si="3"/>
        <v>0</v>
      </c>
      <c r="J22" s="181">
        <f t="shared" si="3"/>
        <v>0</v>
      </c>
      <c r="K22" s="181">
        <f t="shared" si="3"/>
        <v>0</v>
      </c>
      <c r="L22" s="181">
        <f t="shared" si="3"/>
        <v>0</v>
      </c>
      <c r="M22" s="181">
        <f t="shared" si="3"/>
        <v>0</v>
      </c>
      <c r="N22" s="181">
        <f t="shared" si="3"/>
        <v>0</v>
      </c>
      <c r="O22" s="181">
        <f t="shared" si="3"/>
        <v>0</v>
      </c>
      <c r="P22" s="181">
        <f t="shared" si="3"/>
        <v>0</v>
      </c>
      <c r="Q22" s="181">
        <f t="shared" si="3"/>
        <v>0</v>
      </c>
      <c r="R22" s="181">
        <f t="shared" si="3"/>
        <v>0</v>
      </c>
      <c r="S22" s="181">
        <f t="shared" si="3"/>
        <v>0</v>
      </c>
      <c r="T22" s="181">
        <f t="shared" si="3"/>
        <v>0</v>
      </c>
      <c r="U22" s="181">
        <f t="shared" si="3"/>
        <v>0</v>
      </c>
      <c r="V22" s="181">
        <f t="shared" si="3"/>
        <v>0</v>
      </c>
      <c r="W22" s="181">
        <f t="shared" si="3"/>
        <v>0</v>
      </c>
      <c r="X22" s="181">
        <f t="shared" si="3"/>
        <v>0</v>
      </c>
      <c r="Y22" s="181">
        <f t="shared" si="3"/>
        <v>0</v>
      </c>
      <c r="Z22" s="181">
        <f t="shared" si="3"/>
        <v>0</v>
      </c>
      <c r="AA22" s="181">
        <f t="shared" si="3"/>
        <v>0</v>
      </c>
      <c r="AB22" s="181">
        <f t="shared" si="3"/>
        <v>0</v>
      </c>
      <c r="AC22" s="181">
        <f t="shared" si="3"/>
        <v>0</v>
      </c>
      <c r="AD22" s="181">
        <f t="shared" si="3"/>
        <v>0</v>
      </c>
    </row>
    <row r="23" spans="2:30" ht="15" x14ac:dyDescent="0.2">
      <c r="B23" s="12" t="s">
        <v>43</v>
      </c>
      <c r="C23" s="114">
        <f ca="1">'Hypothèses des scénarios'!T19</f>
        <v>0</v>
      </c>
      <c r="D23" s="22"/>
      <c r="E23" s="38" t="s">
        <v>2</v>
      </c>
      <c r="F23" s="107">
        <f>SUMPRODUCT(('Hypothèses des scénarios'!$D$43:$D$1010=$B23)*('Hypothèses des scénarios'!$Y$43:$Y$1010=F$15),('Hypothèses des scénarios'!$T$43:$T$1010))</f>
        <v>0</v>
      </c>
      <c r="G23" s="107">
        <f>SUMPRODUCT(('Hypothèses des scénarios'!$D$43:$D$1010=$B23)*('Hypothèses des scénarios'!$Y$43:$Y$1010=G$15),('Hypothèses des scénarios'!$T$43:$T$1010))</f>
        <v>0</v>
      </c>
      <c r="H23" s="107">
        <f>SUMPRODUCT(('Hypothèses des scénarios'!$D$43:$D$1010=$B23)*('Hypothèses des scénarios'!$Y$43:$Y$1010=H$15),('Hypothèses des scénarios'!$T$43:$T$1010))</f>
        <v>0</v>
      </c>
      <c r="I23" s="107">
        <f>SUMPRODUCT(('Hypothèses des scénarios'!$D$43:$D$1010=$B23)*('Hypothèses des scénarios'!$Y$43:$Y$1010=I$15),('Hypothèses des scénarios'!$T$43:$T$1010))</f>
        <v>0</v>
      </c>
      <c r="J23" s="107">
        <f>SUMPRODUCT(('Hypothèses des scénarios'!$D$43:$D$1010=$B23)*('Hypothèses des scénarios'!$Y$43:$Y$1010=J$15),('Hypothèses des scénarios'!$T$43:$T$1010))</f>
        <v>0</v>
      </c>
      <c r="K23" s="107">
        <f>SUMPRODUCT(('Hypothèses des scénarios'!$D$43:$D$1010=$B23)*('Hypothèses des scénarios'!$Y$43:$Y$1010=K$15),('Hypothèses des scénarios'!$T$43:$T$1010))</f>
        <v>0</v>
      </c>
      <c r="L23" s="107">
        <f>SUMPRODUCT(('Hypothèses des scénarios'!$D$43:$D$1010=$B23)*('Hypothèses des scénarios'!$Y$43:$Y$1010=L$15),('Hypothèses des scénarios'!$T$43:$T$1010))</f>
        <v>0</v>
      </c>
      <c r="M23" s="107">
        <f>SUMPRODUCT(('Hypothèses des scénarios'!$D$43:$D$1010=$B23)*('Hypothèses des scénarios'!$Y$43:$Y$1010=M$15),('Hypothèses des scénarios'!$T$43:$T$1010))</f>
        <v>0</v>
      </c>
      <c r="N23" s="107">
        <f>SUMPRODUCT(('Hypothèses des scénarios'!$D$43:$D$1010=$B23)*('Hypothèses des scénarios'!$Y$43:$Y$1010=N$15),('Hypothèses des scénarios'!$T$43:$T$1010))</f>
        <v>0</v>
      </c>
      <c r="O23" s="107">
        <f>SUMPRODUCT(('Hypothèses des scénarios'!$D$43:$D$1010=$B23)*('Hypothèses des scénarios'!$Y$43:$Y$1010=O$15),('Hypothèses des scénarios'!$T$43:$T$1010))</f>
        <v>0</v>
      </c>
      <c r="P23" s="107">
        <f>SUMPRODUCT(('Hypothèses des scénarios'!$D$43:$D$1010=$B23)*('Hypothèses des scénarios'!$Y$43:$Y$1010=P$15),('Hypothèses des scénarios'!$T$43:$T$1010))</f>
        <v>0</v>
      </c>
      <c r="Q23" s="107">
        <f>SUMPRODUCT(('Hypothèses des scénarios'!$D$43:$D$1010=$B23)*('Hypothèses des scénarios'!$Y$43:$Y$1010=Q$15),('Hypothèses des scénarios'!$T$43:$T$1010))</f>
        <v>0</v>
      </c>
      <c r="R23" s="107">
        <f>SUMPRODUCT(('Hypothèses des scénarios'!$D$43:$D$1010=$B23)*('Hypothèses des scénarios'!$Y$43:$Y$1010=R$15),('Hypothèses des scénarios'!$T$43:$T$1010))</f>
        <v>0</v>
      </c>
      <c r="S23" s="107">
        <f>SUMPRODUCT(('Hypothèses des scénarios'!$D$43:$D$1010=$B23)*('Hypothèses des scénarios'!$Y$43:$Y$1010=S$15),('Hypothèses des scénarios'!$T$43:$T$1010))</f>
        <v>0</v>
      </c>
      <c r="T23" s="107">
        <f>SUMPRODUCT(('Hypothèses des scénarios'!$D$43:$D$1010=$B23)*('Hypothèses des scénarios'!$Y$43:$Y$1010=T$15),('Hypothèses des scénarios'!$T$43:$T$1010))</f>
        <v>0</v>
      </c>
      <c r="U23" s="107">
        <f>SUMPRODUCT(('Hypothèses des scénarios'!$D$43:$D$1010=$B23)*('Hypothèses des scénarios'!$Y$43:$Y$1010=U$15),('Hypothèses des scénarios'!$T$43:$T$1010))</f>
        <v>0</v>
      </c>
      <c r="V23" s="107">
        <f>SUMPRODUCT(('Hypothèses des scénarios'!$D$43:$D$1010=$B23)*('Hypothèses des scénarios'!$Y$43:$Y$1010=V$15),('Hypothèses des scénarios'!$T$43:$T$1010))</f>
        <v>0</v>
      </c>
      <c r="W23" s="107">
        <f>SUMPRODUCT(('Hypothèses des scénarios'!$D$43:$D$1010=$B23)*('Hypothèses des scénarios'!$Y$43:$Y$1010=W$15),('Hypothèses des scénarios'!$T$43:$T$1010))</f>
        <v>0</v>
      </c>
      <c r="X23" s="107">
        <f>SUMPRODUCT(('Hypothèses des scénarios'!$D$43:$D$1010=$B23)*('Hypothèses des scénarios'!$Y$43:$Y$1010=X$15),('Hypothèses des scénarios'!$T$43:$T$1010))</f>
        <v>0</v>
      </c>
      <c r="Y23" s="107">
        <f>SUMPRODUCT(('Hypothèses des scénarios'!$D$43:$D$1010=$B23)*('Hypothèses des scénarios'!$Y$43:$Y$1010=Y$15),('Hypothèses des scénarios'!$T$43:$T$1010))</f>
        <v>0</v>
      </c>
      <c r="Z23" s="107">
        <f>SUMPRODUCT(('Hypothèses des scénarios'!$D$43:$D$1010=$B23)*('Hypothèses des scénarios'!$Y$43:$Y$1010=Z$15),('Hypothèses des scénarios'!$T$43:$T$1010))</f>
        <v>0</v>
      </c>
      <c r="AA23" s="107">
        <f>SUMPRODUCT(('Hypothèses des scénarios'!$D$43:$D$1010=$B23)*('Hypothèses des scénarios'!$Y$43:$Y$1010=AA$15),('Hypothèses des scénarios'!$T$43:$T$1010))</f>
        <v>0</v>
      </c>
      <c r="AB23" s="107">
        <f>SUMPRODUCT(('Hypothèses des scénarios'!$D$43:$D$1010=$B23)*('Hypothèses des scénarios'!$Y$43:$Y$1010=AB$15),('Hypothèses des scénarios'!$T$43:$T$1010))</f>
        <v>0</v>
      </c>
      <c r="AC23" s="107">
        <f>SUMPRODUCT(('Hypothèses des scénarios'!$D$43:$D$1010=$B23)*('Hypothèses des scénarios'!$Y$43:$Y$1010=AC$15),('Hypothèses des scénarios'!$T$43:$T$1010))</f>
        <v>0</v>
      </c>
      <c r="AD23" s="107">
        <f>SUMPRODUCT(('Hypothèses des scénarios'!$D$43:$D$1010=$B23)*('Hypothèses des scénarios'!$Y$43:$Y$1010=AD$15),('Hypothèses des scénarios'!$T$43:$T$1010))</f>
        <v>0</v>
      </c>
    </row>
    <row r="24" spans="2:30" s="182" customFormat="1" x14ac:dyDescent="0.2">
      <c r="B24" s="13" t="s">
        <v>59</v>
      </c>
      <c r="C24" s="183"/>
      <c r="D24" s="184"/>
      <c r="E24" s="185"/>
      <c r="F24" s="181">
        <f t="shared" ref="F24:AD24" si="4">F23*((1+$C$3)^F$14)</f>
        <v>0</v>
      </c>
      <c r="G24" s="181">
        <f t="shared" si="4"/>
        <v>0</v>
      </c>
      <c r="H24" s="181">
        <f t="shared" si="4"/>
        <v>0</v>
      </c>
      <c r="I24" s="181">
        <f t="shared" si="4"/>
        <v>0</v>
      </c>
      <c r="J24" s="181">
        <f t="shared" si="4"/>
        <v>0</v>
      </c>
      <c r="K24" s="181">
        <f t="shared" si="4"/>
        <v>0</v>
      </c>
      <c r="L24" s="181">
        <f t="shared" si="4"/>
        <v>0</v>
      </c>
      <c r="M24" s="181">
        <f t="shared" si="4"/>
        <v>0</v>
      </c>
      <c r="N24" s="181">
        <f t="shared" si="4"/>
        <v>0</v>
      </c>
      <c r="O24" s="181">
        <f t="shared" si="4"/>
        <v>0</v>
      </c>
      <c r="P24" s="181">
        <f t="shared" si="4"/>
        <v>0</v>
      </c>
      <c r="Q24" s="181">
        <f t="shared" si="4"/>
        <v>0</v>
      </c>
      <c r="R24" s="181">
        <f t="shared" si="4"/>
        <v>0</v>
      </c>
      <c r="S24" s="181">
        <f t="shared" si="4"/>
        <v>0</v>
      </c>
      <c r="T24" s="181">
        <f t="shared" si="4"/>
        <v>0</v>
      </c>
      <c r="U24" s="181">
        <f t="shared" si="4"/>
        <v>0</v>
      </c>
      <c r="V24" s="181">
        <f t="shared" si="4"/>
        <v>0</v>
      </c>
      <c r="W24" s="181">
        <f t="shared" si="4"/>
        <v>0</v>
      </c>
      <c r="X24" s="181">
        <f t="shared" si="4"/>
        <v>0</v>
      </c>
      <c r="Y24" s="181">
        <f t="shared" si="4"/>
        <v>0</v>
      </c>
      <c r="Z24" s="181">
        <f t="shared" si="4"/>
        <v>0</v>
      </c>
      <c r="AA24" s="181">
        <f t="shared" si="4"/>
        <v>0</v>
      </c>
      <c r="AB24" s="181">
        <f t="shared" si="4"/>
        <v>0</v>
      </c>
      <c r="AC24" s="181">
        <f t="shared" si="4"/>
        <v>0</v>
      </c>
      <c r="AD24" s="181">
        <f t="shared" si="4"/>
        <v>0</v>
      </c>
    </row>
    <row r="25" spans="2:30" ht="15" x14ac:dyDescent="0.2">
      <c r="B25" s="12" t="s">
        <v>22</v>
      </c>
      <c r="C25" s="114">
        <f ca="1">'Hypothèses des scénarios'!T20</f>
        <v>0</v>
      </c>
      <c r="D25" s="22"/>
      <c r="E25" s="38" t="s">
        <v>2</v>
      </c>
      <c r="F25" s="107">
        <f>SUMPRODUCT(('Hypothèses des scénarios'!$D$43:$D$1010=$B25)*('Hypothèses des scénarios'!$Y$43:$Y$1010=F$15),('Hypothèses des scénarios'!$T$43:$T$1010))</f>
        <v>0</v>
      </c>
      <c r="G25" s="107">
        <f>SUMPRODUCT(('Hypothèses des scénarios'!$D$43:$D$1010=$B25)*('Hypothèses des scénarios'!$Y$43:$Y$1010=G$15),('Hypothèses des scénarios'!$T$43:$T$1010))</f>
        <v>0</v>
      </c>
      <c r="H25" s="107">
        <f>SUMPRODUCT(('Hypothèses des scénarios'!$D$43:$D$1010=$B25)*('Hypothèses des scénarios'!$Y$43:$Y$1010=H$15),('Hypothèses des scénarios'!$T$43:$T$1010))</f>
        <v>0</v>
      </c>
      <c r="I25" s="107">
        <f>SUMPRODUCT(('Hypothèses des scénarios'!$D$43:$D$1010=$B25)*('Hypothèses des scénarios'!$Y$43:$Y$1010=I$15),('Hypothèses des scénarios'!$T$43:$T$1010))</f>
        <v>0</v>
      </c>
      <c r="J25" s="107">
        <f>SUMPRODUCT(('Hypothèses des scénarios'!$D$43:$D$1010=$B25)*('Hypothèses des scénarios'!$Y$43:$Y$1010=J$15),('Hypothèses des scénarios'!$T$43:$T$1010))</f>
        <v>0</v>
      </c>
      <c r="K25" s="107">
        <f>SUMPRODUCT(('Hypothèses des scénarios'!$D$43:$D$1010=$B25)*('Hypothèses des scénarios'!$Y$43:$Y$1010=K$15),('Hypothèses des scénarios'!$T$43:$T$1010))</f>
        <v>0</v>
      </c>
      <c r="L25" s="107">
        <f>SUMPRODUCT(('Hypothèses des scénarios'!$D$43:$D$1010=$B25)*('Hypothèses des scénarios'!$Y$43:$Y$1010=L$15),('Hypothèses des scénarios'!$T$43:$T$1010))</f>
        <v>0</v>
      </c>
      <c r="M25" s="107">
        <f>SUMPRODUCT(('Hypothèses des scénarios'!$D$43:$D$1010=$B25)*('Hypothèses des scénarios'!$Y$43:$Y$1010=M$15),('Hypothèses des scénarios'!$T$43:$T$1010))</f>
        <v>0</v>
      </c>
      <c r="N25" s="107">
        <f>SUMPRODUCT(('Hypothèses des scénarios'!$D$43:$D$1010=$B25)*('Hypothèses des scénarios'!$Y$43:$Y$1010=N$15),('Hypothèses des scénarios'!$T$43:$T$1010))</f>
        <v>0</v>
      </c>
      <c r="O25" s="107">
        <f>SUMPRODUCT(('Hypothèses des scénarios'!$D$43:$D$1010=$B25)*('Hypothèses des scénarios'!$Y$43:$Y$1010=O$15),('Hypothèses des scénarios'!$T$43:$T$1010))</f>
        <v>0</v>
      </c>
      <c r="P25" s="107">
        <f>SUMPRODUCT(('Hypothèses des scénarios'!$D$43:$D$1010=$B25)*('Hypothèses des scénarios'!$Y$43:$Y$1010=P$15),('Hypothèses des scénarios'!$T$43:$T$1010))</f>
        <v>0</v>
      </c>
      <c r="Q25" s="107">
        <f>SUMPRODUCT(('Hypothèses des scénarios'!$D$43:$D$1010=$B25)*('Hypothèses des scénarios'!$Y$43:$Y$1010=Q$15),('Hypothèses des scénarios'!$T$43:$T$1010))</f>
        <v>0</v>
      </c>
      <c r="R25" s="107">
        <f>SUMPRODUCT(('Hypothèses des scénarios'!$D$43:$D$1010=$B25)*('Hypothèses des scénarios'!$Y$43:$Y$1010=R$15),('Hypothèses des scénarios'!$T$43:$T$1010))</f>
        <v>0</v>
      </c>
      <c r="S25" s="107">
        <f>SUMPRODUCT(('Hypothèses des scénarios'!$D$43:$D$1010=$B25)*('Hypothèses des scénarios'!$Y$43:$Y$1010=S$15),('Hypothèses des scénarios'!$T$43:$T$1010))</f>
        <v>0</v>
      </c>
      <c r="T25" s="107">
        <f>SUMPRODUCT(('Hypothèses des scénarios'!$D$43:$D$1010=$B25)*('Hypothèses des scénarios'!$Y$43:$Y$1010=T$15),('Hypothèses des scénarios'!$T$43:$T$1010))</f>
        <v>0</v>
      </c>
      <c r="U25" s="107">
        <f>SUMPRODUCT(('Hypothèses des scénarios'!$D$43:$D$1010=$B25)*('Hypothèses des scénarios'!$Y$43:$Y$1010=U$15),('Hypothèses des scénarios'!$T$43:$T$1010))</f>
        <v>0</v>
      </c>
      <c r="V25" s="107">
        <f>SUMPRODUCT(('Hypothèses des scénarios'!$D$43:$D$1010=$B25)*('Hypothèses des scénarios'!$Y$43:$Y$1010=V$15),('Hypothèses des scénarios'!$T$43:$T$1010))</f>
        <v>0</v>
      </c>
      <c r="W25" s="107">
        <f>SUMPRODUCT(('Hypothèses des scénarios'!$D$43:$D$1010=$B25)*('Hypothèses des scénarios'!$Y$43:$Y$1010=W$15),('Hypothèses des scénarios'!$T$43:$T$1010))</f>
        <v>0</v>
      </c>
      <c r="X25" s="107">
        <f>SUMPRODUCT(('Hypothèses des scénarios'!$D$43:$D$1010=$B25)*('Hypothèses des scénarios'!$Y$43:$Y$1010=X$15),('Hypothèses des scénarios'!$T$43:$T$1010))</f>
        <v>0</v>
      </c>
      <c r="Y25" s="107">
        <f>SUMPRODUCT(('Hypothèses des scénarios'!$D$43:$D$1010=$B25)*('Hypothèses des scénarios'!$Y$43:$Y$1010=Y$15),('Hypothèses des scénarios'!$T$43:$T$1010))</f>
        <v>0</v>
      </c>
      <c r="Z25" s="107">
        <f>SUMPRODUCT(('Hypothèses des scénarios'!$D$43:$D$1010=$B25)*('Hypothèses des scénarios'!$Y$43:$Y$1010=Z$15),('Hypothèses des scénarios'!$T$43:$T$1010))</f>
        <v>0</v>
      </c>
      <c r="AA25" s="107">
        <f>SUMPRODUCT(('Hypothèses des scénarios'!$D$43:$D$1010=$B25)*('Hypothèses des scénarios'!$Y$43:$Y$1010=AA$15),('Hypothèses des scénarios'!$T$43:$T$1010))</f>
        <v>0</v>
      </c>
      <c r="AB25" s="107">
        <f>SUMPRODUCT(('Hypothèses des scénarios'!$D$43:$D$1010=$B25)*('Hypothèses des scénarios'!$Y$43:$Y$1010=AB$15),('Hypothèses des scénarios'!$T$43:$T$1010))</f>
        <v>0</v>
      </c>
      <c r="AC25" s="107">
        <f>SUMPRODUCT(('Hypothèses des scénarios'!$D$43:$D$1010=$B25)*('Hypothèses des scénarios'!$Y$43:$Y$1010=AC$15),('Hypothèses des scénarios'!$T$43:$T$1010))</f>
        <v>0</v>
      </c>
      <c r="AD25" s="107">
        <f>SUMPRODUCT(('Hypothèses des scénarios'!$D$43:$D$1010=$B25)*('Hypothèses des scénarios'!$Y$43:$Y$1010=AD$15),('Hypothèses des scénarios'!$T$43:$T$1010))</f>
        <v>0</v>
      </c>
    </row>
    <row r="26" spans="2:30" s="182" customFormat="1" x14ac:dyDescent="0.2">
      <c r="B26" s="13" t="s">
        <v>59</v>
      </c>
      <c r="C26" s="183"/>
      <c r="D26" s="184"/>
      <c r="E26" s="185"/>
      <c r="F26" s="181">
        <f t="shared" ref="F26:AD26" si="5">F25*((1+$C$3)^F$14)</f>
        <v>0</v>
      </c>
      <c r="G26" s="181">
        <f t="shared" si="5"/>
        <v>0</v>
      </c>
      <c r="H26" s="181">
        <f t="shared" si="5"/>
        <v>0</v>
      </c>
      <c r="I26" s="181">
        <f t="shared" si="5"/>
        <v>0</v>
      </c>
      <c r="J26" s="181">
        <f t="shared" si="5"/>
        <v>0</v>
      </c>
      <c r="K26" s="181">
        <f t="shared" si="5"/>
        <v>0</v>
      </c>
      <c r="L26" s="181">
        <f t="shared" si="5"/>
        <v>0</v>
      </c>
      <c r="M26" s="181">
        <f t="shared" si="5"/>
        <v>0</v>
      </c>
      <c r="N26" s="181">
        <f t="shared" si="5"/>
        <v>0</v>
      </c>
      <c r="O26" s="181">
        <f t="shared" si="5"/>
        <v>0</v>
      </c>
      <c r="P26" s="181">
        <f t="shared" si="5"/>
        <v>0</v>
      </c>
      <c r="Q26" s="181">
        <f t="shared" si="5"/>
        <v>0</v>
      </c>
      <c r="R26" s="181">
        <f t="shared" si="5"/>
        <v>0</v>
      </c>
      <c r="S26" s="181">
        <f t="shared" si="5"/>
        <v>0</v>
      </c>
      <c r="T26" s="181">
        <f t="shared" si="5"/>
        <v>0</v>
      </c>
      <c r="U26" s="181">
        <f t="shared" si="5"/>
        <v>0</v>
      </c>
      <c r="V26" s="181">
        <f t="shared" si="5"/>
        <v>0</v>
      </c>
      <c r="W26" s="181">
        <f t="shared" si="5"/>
        <v>0</v>
      </c>
      <c r="X26" s="181">
        <f t="shared" si="5"/>
        <v>0</v>
      </c>
      <c r="Y26" s="181">
        <f t="shared" si="5"/>
        <v>0</v>
      </c>
      <c r="Z26" s="181">
        <f t="shared" si="5"/>
        <v>0</v>
      </c>
      <c r="AA26" s="181">
        <f t="shared" si="5"/>
        <v>0</v>
      </c>
      <c r="AB26" s="181">
        <f t="shared" si="5"/>
        <v>0</v>
      </c>
      <c r="AC26" s="181">
        <f t="shared" si="5"/>
        <v>0</v>
      </c>
      <c r="AD26" s="181">
        <f t="shared" si="5"/>
        <v>0</v>
      </c>
    </row>
    <row r="27" spans="2:30" ht="15" x14ac:dyDescent="0.2">
      <c r="B27" s="12" t="s">
        <v>21</v>
      </c>
      <c r="C27" s="114">
        <f ca="1">'Hypothèses des scénarios'!T21</f>
        <v>0</v>
      </c>
      <c r="D27" s="22"/>
      <c r="E27" s="38" t="s">
        <v>2</v>
      </c>
      <c r="F27" s="107">
        <f>SUMPRODUCT(('Hypothèses des scénarios'!$D$43:$D$1010=$B27)*('Hypothèses des scénarios'!$Y$43:$Y$1010&lt;=F$15)*('Hypothèses des scénarios'!$Z$43:$Z$1010&gt;=F$15),('Hypothèses des scénarios'!$X$43:$X$1010))</f>
        <v>0</v>
      </c>
      <c r="G27" s="107">
        <f>SUMPRODUCT(('Hypothèses des scénarios'!$D$43:$D$1010=$B27)*('Hypothèses des scénarios'!$Y$43:$Y$1010&lt;=G$15)*('Hypothèses des scénarios'!$Z$43:$Z$1010&gt;=G$15),('Hypothèses des scénarios'!$X$43:$X$1010))</f>
        <v>0</v>
      </c>
      <c r="H27" s="107">
        <f>SUMPRODUCT(('Hypothèses des scénarios'!$D$43:$D$1010=$B27)*('Hypothèses des scénarios'!$Y$43:$Y$1010&lt;=H$15)*('Hypothèses des scénarios'!$Z$43:$Z$1010&gt;=H$15),('Hypothèses des scénarios'!$X$43:$X$1010))</f>
        <v>0</v>
      </c>
      <c r="I27" s="107">
        <f>SUMPRODUCT(('Hypothèses des scénarios'!$D$43:$D$1010=$B27)*('Hypothèses des scénarios'!$Y$43:$Y$1010&lt;=I$15)*('Hypothèses des scénarios'!$Z$43:$Z$1010&gt;=I$15),('Hypothèses des scénarios'!$X$43:$X$1010))</f>
        <v>0</v>
      </c>
      <c r="J27" s="107">
        <f>SUMPRODUCT(('Hypothèses des scénarios'!$D$43:$D$1010=$B27)*('Hypothèses des scénarios'!$Y$43:$Y$1010&lt;=J$15)*('Hypothèses des scénarios'!$Z$43:$Z$1010&gt;=J$15),('Hypothèses des scénarios'!$X$43:$X$1010))</f>
        <v>0</v>
      </c>
      <c r="K27" s="107">
        <f>SUMPRODUCT(('Hypothèses des scénarios'!$D$43:$D$1010=$B27)*('Hypothèses des scénarios'!$Y$43:$Y$1010&lt;=K$15)*('Hypothèses des scénarios'!$Z$43:$Z$1010&gt;=K$15),('Hypothèses des scénarios'!$X$43:$X$1010))</f>
        <v>0</v>
      </c>
      <c r="L27" s="107">
        <f>SUMPRODUCT(('Hypothèses des scénarios'!$D$43:$D$1010=$B27)*('Hypothèses des scénarios'!$Y$43:$Y$1010&lt;=L$15)*('Hypothèses des scénarios'!$Z$43:$Z$1010&gt;=L$15),('Hypothèses des scénarios'!$X$43:$X$1010))</f>
        <v>0</v>
      </c>
      <c r="M27" s="107">
        <f>SUMPRODUCT(('Hypothèses des scénarios'!$D$43:$D$1010=$B27)*('Hypothèses des scénarios'!$Y$43:$Y$1010&lt;=M$15)*('Hypothèses des scénarios'!$Z$43:$Z$1010&gt;=M$15),('Hypothèses des scénarios'!$X$43:$X$1010))</f>
        <v>0</v>
      </c>
      <c r="N27" s="107">
        <f>SUMPRODUCT(('Hypothèses des scénarios'!$D$43:$D$1010=$B27)*('Hypothèses des scénarios'!$Y$43:$Y$1010&lt;=N$15)*('Hypothèses des scénarios'!$Z$43:$Z$1010&gt;=N$15),('Hypothèses des scénarios'!$X$43:$X$1010))</f>
        <v>0</v>
      </c>
      <c r="O27" s="107">
        <f>SUMPRODUCT(('Hypothèses des scénarios'!$D$43:$D$1010=$B27)*('Hypothèses des scénarios'!$Y$43:$Y$1010&lt;=O$15)*('Hypothèses des scénarios'!$Z$43:$Z$1010&gt;=O$15),('Hypothèses des scénarios'!$X$43:$X$1010))</f>
        <v>0</v>
      </c>
      <c r="P27" s="107">
        <f>SUMPRODUCT(('Hypothèses des scénarios'!$D$43:$D$1010=$B27)*('Hypothèses des scénarios'!$Y$43:$Y$1010&lt;=P$15)*('Hypothèses des scénarios'!$Z$43:$Z$1010&gt;=P$15),('Hypothèses des scénarios'!$X$43:$X$1010))</f>
        <v>0</v>
      </c>
      <c r="Q27" s="107">
        <f>SUMPRODUCT(('Hypothèses des scénarios'!$D$43:$D$1010=$B27)*('Hypothèses des scénarios'!$Y$43:$Y$1010&lt;=Q$15)*('Hypothèses des scénarios'!$Z$43:$Z$1010&gt;=Q$15),('Hypothèses des scénarios'!$X$43:$X$1010))</f>
        <v>0</v>
      </c>
      <c r="R27" s="107">
        <f>SUMPRODUCT(('Hypothèses des scénarios'!$D$43:$D$1010=$B27)*('Hypothèses des scénarios'!$Y$43:$Y$1010&lt;=R$15)*('Hypothèses des scénarios'!$Z$43:$Z$1010&gt;=R$15),('Hypothèses des scénarios'!$X$43:$X$1010))</f>
        <v>0</v>
      </c>
      <c r="S27" s="107">
        <f>SUMPRODUCT(('Hypothèses des scénarios'!$D$43:$D$1010=$B27)*('Hypothèses des scénarios'!$Y$43:$Y$1010&lt;=S$15)*('Hypothèses des scénarios'!$Z$43:$Z$1010&gt;=S$15),('Hypothèses des scénarios'!$X$43:$X$1010))</f>
        <v>0</v>
      </c>
      <c r="T27" s="107">
        <f>SUMPRODUCT(('Hypothèses des scénarios'!$D$43:$D$1010=$B27)*('Hypothèses des scénarios'!$Y$43:$Y$1010&lt;=T$15)*('Hypothèses des scénarios'!$Z$43:$Z$1010&gt;=T$15),('Hypothèses des scénarios'!$X$43:$X$1010))</f>
        <v>0</v>
      </c>
      <c r="U27" s="107">
        <f>SUMPRODUCT(('Hypothèses des scénarios'!$D$43:$D$1010=$B27)*('Hypothèses des scénarios'!$Y$43:$Y$1010&lt;=U$15)*('Hypothèses des scénarios'!$Z$43:$Z$1010&gt;=U$15),('Hypothèses des scénarios'!$X$43:$X$1010))</f>
        <v>0</v>
      </c>
      <c r="V27" s="107">
        <f>SUMPRODUCT(('Hypothèses des scénarios'!$D$43:$D$1010=$B27)*('Hypothèses des scénarios'!$Y$43:$Y$1010&lt;=V$15)*('Hypothèses des scénarios'!$Z$43:$Z$1010&gt;=V$15),('Hypothèses des scénarios'!$X$43:$X$1010))</f>
        <v>0</v>
      </c>
      <c r="W27" s="107">
        <f>SUMPRODUCT(('Hypothèses des scénarios'!$D$43:$D$1010=$B27)*('Hypothèses des scénarios'!$Y$43:$Y$1010&lt;=W$15)*('Hypothèses des scénarios'!$Z$43:$Z$1010&gt;=W$15),('Hypothèses des scénarios'!$X$43:$X$1010))</f>
        <v>0</v>
      </c>
      <c r="X27" s="107">
        <f>SUMPRODUCT(('Hypothèses des scénarios'!$D$43:$D$1010=$B27)*('Hypothèses des scénarios'!$Y$43:$Y$1010&lt;=X$15)*('Hypothèses des scénarios'!$Z$43:$Z$1010&gt;=X$15),('Hypothèses des scénarios'!$X$43:$X$1010))</f>
        <v>0</v>
      </c>
      <c r="Y27" s="107">
        <f>SUMPRODUCT(('Hypothèses des scénarios'!$D$43:$D$1010=$B27)*('Hypothèses des scénarios'!$Y$43:$Y$1010&lt;=Y$15)*('Hypothèses des scénarios'!$Z$43:$Z$1010&gt;=Y$15),('Hypothèses des scénarios'!$X$43:$X$1010))</f>
        <v>0</v>
      </c>
      <c r="Z27" s="107">
        <f>SUMPRODUCT(('Hypothèses des scénarios'!$D$43:$D$1010=$B27)*('Hypothèses des scénarios'!$Y$43:$Y$1010&lt;=Z$15)*('Hypothèses des scénarios'!$Z$43:$Z$1010&gt;=Z$15),('Hypothèses des scénarios'!$X$43:$X$1010))</f>
        <v>0</v>
      </c>
      <c r="AA27" s="107">
        <f>SUMPRODUCT(('Hypothèses des scénarios'!$D$43:$D$1010=$B27)*('Hypothèses des scénarios'!$Y$43:$Y$1010&lt;=AA$15)*('Hypothèses des scénarios'!$Z$43:$Z$1010&gt;=AA$15),('Hypothèses des scénarios'!$X$43:$X$1010))</f>
        <v>0</v>
      </c>
      <c r="AB27" s="107">
        <f>SUMPRODUCT(('Hypothèses des scénarios'!$D$43:$D$1010=$B27)*('Hypothèses des scénarios'!$Y$43:$Y$1010&lt;=AB$15)*('Hypothèses des scénarios'!$Z$43:$Z$1010&gt;=AB$15),('Hypothèses des scénarios'!$X$43:$X$1010))</f>
        <v>0</v>
      </c>
      <c r="AC27" s="107">
        <f>SUMPRODUCT(('Hypothèses des scénarios'!$D$43:$D$1010=$B27)*('Hypothèses des scénarios'!$Y$43:$Y$1010&lt;=AC$15)*('Hypothèses des scénarios'!$Z$43:$Z$1010&gt;=AC$15),('Hypothèses des scénarios'!$X$43:$X$1010))</f>
        <v>0</v>
      </c>
      <c r="AD27" s="107">
        <f>SUMPRODUCT(('Hypothèses des scénarios'!$D$43:$D$1010=$B27)*('Hypothèses des scénarios'!$Y$43:$Y$1010&lt;=AD$15)*('Hypothèses des scénarios'!$Z$43:$Z$1010&gt;=AD$15),('Hypothèses des scénarios'!$X$43:$X$1010))</f>
        <v>0</v>
      </c>
    </row>
    <row r="28" spans="2:30" s="182" customFormat="1" x14ac:dyDescent="0.2">
      <c r="B28" s="13" t="s">
        <v>59</v>
      </c>
      <c r="C28" s="183"/>
      <c r="D28" s="184"/>
      <c r="E28" s="185"/>
      <c r="F28" s="181">
        <f t="shared" ref="F28:AD28" si="6">F27*((1+$C$1)^F$14)</f>
        <v>0</v>
      </c>
      <c r="G28" s="181">
        <f t="shared" si="6"/>
        <v>0</v>
      </c>
      <c r="H28" s="181">
        <f t="shared" si="6"/>
        <v>0</v>
      </c>
      <c r="I28" s="181">
        <f t="shared" si="6"/>
        <v>0</v>
      </c>
      <c r="J28" s="181">
        <f t="shared" si="6"/>
        <v>0</v>
      </c>
      <c r="K28" s="181">
        <f t="shared" si="6"/>
        <v>0</v>
      </c>
      <c r="L28" s="181">
        <f t="shared" si="6"/>
        <v>0</v>
      </c>
      <c r="M28" s="181">
        <f t="shared" si="6"/>
        <v>0</v>
      </c>
      <c r="N28" s="181">
        <f t="shared" si="6"/>
        <v>0</v>
      </c>
      <c r="O28" s="181">
        <f t="shared" si="6"/>
        <v>0</v>
      </c>
      <c r="P28" s="181">
        <f t="shared" si="6"/>
        <v>0</v>
      </c>
      <c r="Q28" s="181">
        <f t="shared" si="6"/>
        <v>0</v>
      </c>
      <c r="R28" s="181">
        <f t="shared" si="6"/>
        <v>0</v>
      </c>
      <c r="S28" s="181">
        <f t="shared" si="6"/>
        <v>0</v>
      </c>
      <c r="T28" s="181">
        <f t="shared" si="6"/>
        <v>0</v>
      </c>
      <c r="U28" s="181">
        <f t="shared" si="6"/>
        <v>0</v>
      </c>
      <c r="V28" s="181">
        <f t="shared" si="6"/>
        <v>0</v>
      </c>
      <c r="W28" s="181">
        <f t="shared" si="6"/>
        <v>0</v>
      </c>
      <c r="X28" s="181">
        <f t="shared" si="6"/>
        <v>0</v>
      </c>
      <c r="Y28" s="181">
        <f t="shared" si="6"/>
        <v>0</v>
      </c>
      <c r="Z28" s="181">
        <f t="shared" si="6"/>
        <v>0</v>
      </c>
      <c r="AA28" s="181">
        <f t="shared" si="6"/>
        <v>0</v>
      </c>
      <c r="AB28" s="181">
        <f t="shared" si="6"/>
        <v>0</v>
      </c>
      <c r="AC28" s="181">
        <f t="shared" si="6"/>
        <v>0</v>
      </c>
      <c r="AD28" s="181">
        <f t="shared" si="6"/>
        <v>0</v>
      </c>
    </row>
    <row r="29" spans="2:30" s="40" customFormat="1" x14ac:dyDescent="0.2">
      <c r="B29" s="15"/>
      <c r="C29" s="116"/>
      <c r="D29" s="39"/>
      <c r="F29" s="41"/>
      <c r="G29" s="41"/>
      <c r="H29" s="41"/>
      <c r="I29" s="41"/>
      <c r="J29" s="41"/>
      <c r="K29" s="41"/>
      <c r="L29" s="41"/>
      <c r="M29" s="41"/>
      <c r="N29" s="41"/>
      <c r="O29" s="41"/>
      <c r="P29" s="41"/>
      <c r="Q29" s="41"/>
      <c r="R29" s="41"/>
      <c r="S29" s="41"/>
      <c r="T29" s="41"/>
      <c r="U29" s="41"/>
      <c r="V29" s="41"/>
      <c r="W29" s="41"/>
      <c r="X29" s="41"/>
      <c r="Y29" s="41"/>
      <c r="Z29" s="41"/>
      <c r="AA29" s="41"/>
      <c r="AB29" s="41"/>
      <c r="AC29" s="41"/>
      <c r="AD29" s="41"/>
    </row>
    <row r="30" spans="2:30" s="169" customFormat="1" x14ac:dyDescent="0.2">
      <c r="B30" s="16" t="s">
        <v>32</v>
      </c>
      <c r="C30" s="170"/>
      <c r="D30" s="171"/>
      <c r="F30" s="45">
        <f>F17+F19+F21+F23+F25+F27</f>
        <v>0</v>
      </c>
      <c r="G30" s="45">
        <f t="shared" ref="G30:AD31" si="7">G17+G19+G21+G23+G25+G27</f>
        <v>0</v>
      </c>
      <c r="H30" s="45">
        <f t="shared" si="7"/>
        <v>0</v>
      </c>
      <c r="I30" s="45">
        <f t="shared" si="7"/>
        <v>0</v>
      </c>
      <c r="J30" s="45">
        <f t="shared" si="7"/>
        <v>0</v>
      </c>
      <c r="K30" s="45">
        <f t="shared" si="7"/>
        <v>0</v>
      </c>
      <c r="L30" s="45">
        <f t="shared" si="7"/>
        <v>0</v>
      </c>
      <c r="M30" s="45">
        <f t="shared" si="7"/>
        <v>0</v>
      </c>
      <c r="N30" s="45">
        <f t="shared" si="7"/>
        <v>0</v>
      </c>
      <c r="O30" s="45">
        <f t="shared" si="7"/>
        <v>0</v>
      </c>
      <c r="P30" s="45">
        <f t="shared" si="7"/>
        <v>0</v>
      </c>
      <c r="Q30" s="45">
        <f t="shared" si="7"/>
        <v>0</v>
      </c>
      <c r="R30" s="45">
        <f t="shared" si="7"/>
        <v>0</v>
      </c>
      <c r="S30" s="45">
        <f t="shared" si="7"/>
        <v>0</v>
      </c>
      <c r="T30" s="45">
        <f t="shared" si="7"/>
        <v>0</v>
      </c>
      <c r="U30" s="45">
        <f t="shared" si="7"/>
        <v>0</v>
      </c>
      <c r="V30" s="45">
        <f t="shared" si="7"/>
        <v>0</v>
      </c>
      <c r="W30" s="45">
        <f t="shared" si="7"/>
        <v>0</v>
      </c>
      <c r="X30" s="45">
        <f t="shared" si="7"/>
        <v>0</v>
      </c>
      <c r="Y30" s="45">
        <f t="shared" si="7"/>
        <v>0</v>
      </c>
      <c r="Z30" s="45">
        <f t="shared" si="7"/>
        <v>0</v>
      </c>
      <c r="AA30" s="45">
        <f t="shared" si="7"/>
        <v>0</v>
      </c>
      <c r="AB30" s="45">
        <f t="shared" si="7"/>
        <v>0</v>
      </c>
      <c r="AC30" s="45">
        <f t="shared" si="7"/>
        <v>0</v>
      </c>
      <c r="AD30" s="45">
        <f t="shared" si="7"/>
        <v>0</v>
      </c>
    </row>
    <row r="31" spans="2:30" s="173" customFormat="1" x14ac:dyDescent="0.2">
      <c r="B31" s="172" t="s">
        <v>4</v>
      </c>
      <c r="C31" s="174"/>
      <c r="D31" s="175"/>
      <c r="F31" s="176">
        <f>F18+F20+F22+F24+F26+F28</f>
        <v>0</v>
      </c>
      <c r="G31" s="176">
        <f t="shared" si="7"/>
        <v>0</v>
      </c>
      <c r="H31" s="176">
        <f t="shared" si="7"/>
        <v>0</v>
      </c>
      <c r="I31" s="176">
        <f t="shared" si="7"/>
        <v>0</v>
      </c>
      <c r="J31" s="176">
        <f t="shared" si="7"/>
        <v>0</v>
      </c>
      <c r="K31" s="176">
        <f t="shared" si="7"/>
        <v>0</v>
      </c>
      <c r="L31" s="176">
        <f t="shared" si="7"/>
        <v>0</v>
      </c>
      <c r="M31" s="176">
        <f t="shared" si="7"/>
        <v>0</v>
      </c>
      <c r="N31" s="176">
        <f t="shared" si="7"/>
        <v>0</v>
      </c>
      <c r="O31" s="176">
        <f t="shared" si="7"/>
        <v>0</v>
      </c>
      <c r="P31" s="176">
        <f t="shared" si="7"/>
        <v>0</v>
      </c>
      <c r="Q31" s="176">
        <f t="shared" si="7"/>
        <v>0</v>
      </c>
      <c r="R31" s="176">
        <f t="shared" si="7"/>
        <v>0</v>
      </c>
      <c r="S31" s="176">
        <f t="shared" si="7"/>
        <v>0</v>
      </c>
      <c r="T31" s="176">
        <f t="shared" si="7"/>
        <v>0</v>
      </c>
      <c r="U31" s="176">
        <f t="shared" si="7"/>
        <v>0</v>
      </c>
      <c r="V31" s="176">
        <f t="shared" si="7"/>
        <v>0</v>
      </c>
      <c r="W31" s="176">
        <f t="shared" si="7"/>
        <v>0</v>
      </c>
      <c r="X31" s="176">
        <f t="shared" si="7"/>
        <v>0</v>
      </c>
      <c r="Y31" s="176">
        <f t="shared" si="7"/>
        <v>0</v>
      </c>
      <c r="Z31" s="176">
        <f t="shared" si="7"/>
        <v>0</v>
      </c>
      <c r="AA31" s="176">
        <f t="shared" si="7"/>
        <v>0</v>
      </c>
      <c r="AB31" s="176">
        <f t="shared" si="7"/>
        <v>0</v>
      </c>
      <c r="AC31" s="176">
        <f t="shared" si="7"/>
        <v>0</v>
      </c>
      <c r="AD31" s="176">
        <f t="shared" si="7"/>
        <v>0</v>
      </c>
    </row>
    <row r="32" spans="2:30" s="40" customFormat="1" x14ac:dyDescent="0.2">
      <c r="B32" s="17"/>
      <c r="C32" s="116"/>
      <c r="D32" s="39"/>
      <c r="F32" s="41"/>
      <c r="G32" s="41"/>
      <c r="H32" s="41"/>
      <c r="I32" s="41"/>
      <c r="J32" s="41"/>
      <c r="K32" s="41"/>
      <c r="L32" s="41"/>
      <c r="M32" s="41"/>
      <c r="N32" s="41"/>
      <c r="O32" s="41"/>
      <c r="P32" s="41"/>
      <c r="Q32" s="41"/>
      <c r="R32" s="41"/>
      <c r="S32" s="41"/>
      <c r="T32" s="41"/>
      <c r="U32" s="41"/>
      <c r="V32" s="41"/>
      <c r="W32" s="41"/>
      <c r="X32" s="41"/>
      <c r="Y32" s="41"/>
      <c r="Z32" s="41"/>
      <c r="AA32" s="41"/>
      <c r="AB32" s="41"/>
      <c r="AC32" s="41"/>
      <c r="AD32" s="41"/>
    </row>
    <row r="33" spans="2:30" ht="15" x14ac:dyDescent="0.2">
      <c r="B33" s="12" t="s">
        <v>85</v>
      </c>
      <c r="C33" s="114"/>
      <c r="D33" s="22"/>
      <c r="E33" s="38" t="s">
        <v>3</v>
      </c>
      <c r="F33" s="107">
        <f>SUMPRODUCT(('Hypothèses des scénarios'!$D$43:$D$1010=$B33)*('Hypothèses des scénarios'!$Y$43:$Y$1010&lt;=F$15)*('Hypothèses des scénarios'!$Z$43:$Z$1010&gt;=F$15),('Hypothèses des scénarios'!$T$43:$T$1010))</f>
        <v>0</v>
      </c>
      <c r="G33" s="107">
        <f>SUMPRODUCT(('Hypothèses des scénarios'!$D$43:$D$1010=$B33)*('Hypothèses des scénarios'!$Y$43:$Y$1010&lt;=G$15)*('Hypothèses des scénarios'!$Z$43:$Z$1010&gt;=G$15),('Hypothèses des scénarios'!$T$43:$T$1010))</f>
        <v>0</v>
      </c>
      <c r="H33" s="107">
        <f>SUMPRODUCT(('Hypothèses des scénarios'!$D$43:$D$1010=$B33)*('Hypothèses des scénarios'!$Y$43:$Y$1010&lt;=H$15)*('Hypothèses des scénarios'!$Z$43:$Z$1010&gt;=H$15),('Hypothèses des scénarios'!$T$43:$T$1010))</f>
        <v>0</v>
      </c>
      <c r="I33" s="107">
        <f>SUMPRODUCT(('Hypothèses des scénarios'!$D$43:$D$1010=$B33)*('Hypothèses des scénarios'!$Y$43:$Y$1010&lt;=I$15)*('Hypothèses des scénarios'!$Z$43:$Z$1010&gt;=I$15),('Hypothèses des scénarios'!$T$43:$T$1010))</f>
        <v>0</v>
      </c>
      <c r="J33" s="107">
        <f>SUMPRODUCT(('Hypothèses des scénarios'!$D$43:$D$1010=$B33)*('Hypothèses des scénarios'!$Y$43:$Y$1010&lt;=J$15)*('Hypothèses des scénarios'!$Z$43:$Z$1010&gt;=J$15),('Hypothèses des scénarios'!$T$43:$T$1010))</f>
        <v>0</v>
      </c>
      <c r="K33" s="107">
        <f>SUMPRODUCT(('Hypothèses des scénarios'!$D$43:$D$1010=$B33)*('Hypothèses des scénarios'!$Y$43:$Y$1010&lt;=K$15)*('Hypothèses des scénarios'!$Z$43:$Z$1010&gt;=K$15),('Hypothèses des scénarios'!$T$43:$T$1010))</f>
        <v>0</v>
      </c>
      <c r="L33" s="107">
        <f>SUMPRODUCT(('Hypothèses des scénarios'!$D$43:$D$1010=$B33)*('Hypothèses des scénarios'!$Y$43:$Y$1010&lt;=L$15)*('Hypothèses des scénarios'!$Z$43:$Z$1010&gt;=L$15),('Hypothèses des scénarios'!$T$43:$T$1010))</f>
        <v>0</v>
      </c>
      <c r="M33" s="107">
        <f>SUMPRODUCT(('Hypothèses des scénarios'!$D$43:$D$1010=$B33)*('Hypothèses des scénarios'!$Y$43:$Y$1010&lt;=M$15)*('Hypothèses des scénarios'!$Z$43:$Z$1010&gt;=M$15),('Hypothèses des scénarios'!$T$43:$T$1010))</f>
        <v>0</v>
      </c>
      <c r="N33" s="107">
        <f>SUMPRODUCT(('Hypothèses des scénarios'!$D$43:$D$1010=$B33)*('Hypothèses des scénarios'!$Y$43:$Y$1010&lt;=N$15)*('Hypothèses des scénarios'!$Z$43:$Z$1010&gt;=N$15),('Hypothèses des scénarios'!$T$43:$T$1010))</f>
        <v>0</v>
      </c>
      <c r="O33" s="107">
        <f>SUMPRODUCT(('Hypothèses des scénarios'!$D$43:$D$1010=$B33)*('Hypothèses des scénarios'!$Y$43:$Y$1010&lt;=O$15)*('Hypothèses des scénarios'!$Z$43:$Z$1010&gt;=O$15),('Hypothèses des scénarios'!$T$43:$T$1010))</f>
        <v>0</v>
      </c>
      <c r="P33" s="107">
        <f>SUMPRODUCT(('Hypothèses des scénarios'!$D$43:$D$1010=$B33)*('Hypothèses des scénarios'!$Y$43:$Y$1010&lt;=P$15)*('Hypothèses des scénarios'!$Z$43:$Z$1010&gt;=P$15),('Hypothèses des scénarios'!$T$43:$T$1010))</f>
        <v>0</v>
      </c>
      <c r="Q33" s="107">
        <f>SUMPRODUCT(('Hypothèses des scénarios'!$D$43:$D$1010=$B33)*('Hypothèses des scénarios'!$Y$43:$Y$1010&lt;=Q$15)*('Hypothèses des scénarios'!$Z$43:$Z$1010&gt;=Q$15),('Hypothèses des scénarios'!$T$43:$T$1010))</f>
        <v>0</v>
      </c>
      <c r="R33" s="107">
        <f>SUMPRODUCT(('Hypothèses des scénarios'!$D$43:$D$1010=$B33)*('Hypothèses des scénarios'!$Y$43:$Y$1010&lt;=R$15)*('Hypothèses des scénarios'!$Z$43:$Z$1010&gt;=R$15),('Hypothèses des scénarios'!$T$43:$T$1010))</f>
        <v>0</v>
      </c>
      <c r="S33" s="107">
        <f>SUMPRODUCT(('Hypothèses des scénarios'!$D$43:$D$1010=$B33)*('Hypothèses des scénarios'!$Y$43:$Y$1010&lt;=S$15)*('Hypothèses des scénarios'!$Z$43:$Z$1010&gt;=S$15),('Hypothèses des scénarios'!$T$43:$T$1010))</f>
        <v>0</v>
      </c>
      <c r="T33" s="107">
        <f>SUMPRODUCT(('Hypothèses des scénarios'!$D$43:$D$1010=$B33)*('Hypothèses des scénarios'!$Y$43:$Y$1010&lt;=T$15)*('Hypothèses des scénarios'!$Z$43:$Z$1010&gt;=T$15),('Hypothèses des scénarios'!$T$43:$T$1010))</f>
        <v>0</v>
      </c>
      <c r="U33" s="107">
        <f>SUMPRODUCT(('Hypothèses des scénarios'!$D$43:$D$1010=$B33)*('Hypothèses des scénarios'!$Y$43:$Y$1010&lt;=U$15)*('Hypothèses des scénarios'!$Z$43:$Z$1010&gt;=U$15),('Hypothèses des scénarios'!$T$43:$T$1010))</f>
        <v>0</v>
      </c>
      <c r="V33" s="107">
        <f>SUMPRODUCT(('Hypothèses des scénarios'!$D$43:$D$1010=$B33)*('Hypothèses des scénarios'!$Y$43:$Y$1010&lt;=V$15)*('Hypothèses des scénarios'!$Z$43:$Z$1010&gt;=V$15),('Hypothèses des scénarios'!$T$43:$T$1010))</f>
        <v>0</v>
      </c>
      <c r="W33" s="107">
        <f>SUMPRODUCT(('Hypothèses des scénarios'!$D$43:$D$1010=$B33)*('Hypothèses des scénarios'!$Y$43:$Y$1010&lt;=W$15)*('Hypothèses des scénarios'!$Z$43:$Z$1010&gt;=W$15),('Hypothèses des scénarios'!$T$43:$T$1010))</f>
        <v>0</v>
      </c>
      <c r="X33" s="107">
        <f>SUMPRODUCT(('Hypothèses des scénarios'!$D$43:$D$1010=$B33)*('Hypothèses des scénarios'!$Y$43:$Y$1010&lt;=X$15)*('Hypothèses des scénarios'!$Z$43:$Z$1010&gt;=X$15),('Hypothèses des scénarios'!$T$43:$T$1010))</f>
        <v>0</v>
      </c>
      <c r="Y33" s="107">
        <f>SUMPRODUCT(('Hypothèses des scénarios'!$D$43:$D$1010=$B33)*('Hypothèses des scénarios'!$Y$43:$Y$1010&lt;=Y$15)*('Hypothèses des scénarios'!$Z$43:$Z$1010&gt;=Y$15),('Hypothèses des scénarios'!$T$43:$T$1010))</f>
        <v>0</v>
      </c>
      <c r="Z33" s="107">
        <f>SUMPRODUCT(('Hypothèses des scénarios'!$D$43:$D$1010=$B33)*('Hypothèses des scénarios'!$Y$43:$Y$1010&lt;=Z$15)*('Hypothèses des scénarios'!$Z$43:$Z$1010&gt;=Z$15),('Hypothèses des scénarios'!$T$43:$T$1010))</f>
        <v>0</v>
      </c>
      <c r="AA33" s="107">
        <f>SUMPRODUCT(('Hypothèses des scénarios'!$D$43:$D$1010=$B33)*('Hypothèses des scénarios'!$Y$43:$Y$1010&lt;=AA$15)*('Hypothèses des scénarios'!$Z$43:$Z$1010&gt;=AA$15),('Hypothèses des scénarios'!$T$43:$T$1010))</f>
        <v>0</v>
      </c>
      <c r="AB33" s="107">
        <f>SUMPRODUCT(('Hypothèses des scénarios'!$D$43:$D$1010=$B33)*('Hypothèses des scénarios'!$Y$43:$Y$1010&lt;=AB$15)*('Hypothèses des scénarios'!$Z$43:$Z$1010&gt;=AB$15),('Hypothèses des scénarios'!$T$43:$T$1010))</f>
        <v>0</v>
      </c>
      <c r="AC33" s="107">
        <f>SUMPRODUCT(('Hypothèses des scénarios'!$D$43:$D$1010=$B33)*('Hypothèses des scénarios'!$Y$43:$Y$1010&lt;=AC$15)*('Hypothèses des scénarios'!$Z$43:$Z$1010&gt;=AC$15),('Hypothèses des scénarios'!$T$43:$T$1010))</f>
        <v>0</v>
      </c>
      <c r="AD33" s="107">
        <f>SUMPRODUCT(('Hypothèses des scénarios'!$D$43:$D$1010=$B33)*('Hypothèses des scénarios'!$Y$43:$Y$1010&lt;=AD$15)*('Hypothèses des scénarios'!$Z$43:$Z$1010&gt;=AD$15),('Hypothèses des scénarios'!$T$43:$T$1010))</f>
        <v>0</v>
      </c>
    </row>
    <row r="34" spans="2:30" s="182" customFormat="1" x14ac:dyDescent="0.2">
      <c r="B34" s="13" t="s">
        <v>59</v>
      </c>
      <c r="C34" s="183"/>
      <c r="D34" s="184"/>
      <c r="E34" s="185"/>
      <c r="F34" s="181">
        <f t="shared" ref="F34" si="8">F33*((1+$C$3)^F$14)</f>
        <v>0</v>
      </c>
      <c r="G34" s="181">
        <f t="shared" ref="G34:AD34" si="9">G33*((1+$C$3)^G$14)</f>
        <v>0</v>
      </c>
      <c r="H34" s="181">
        <f t="shared" si="9"/>
        <v>0</v>
      </c>
      <c r="I34" s="181">
        <f t="shared" si="9"/>
        <v>0</v>
      </c>
      <c r="J34" s="181">
        <f t="shared" si="9"/>
        <v>0</v>
      </c>
      <c r="K34" s="181">
        <f t="shared" si="9"/>
        <v>0</v>
      </c>
      <c r="L34" s="181">
        <f t="shared" si="9"/>
        <v>0</v>
      </c>
      <c r="M34" s="181">
        <f t="shared" si="9"/>
        <v>0</v>
      </c>
      <c r="N34" s="181">
        <f t="shared" si="9"/>
        <v>0</v>
      </c>
      <c r="O34" s="181">
        <f t="shared" si="9"/>
        <v>0</v>
      </c>
      <c r="P34" s="181">
        <f t="shared" si="9"/>
        <v>0</v>
      </c>
      <c r="Q34" s="181">
        <f t="shared" si="9"/>
        <v>0</v>
      </c>
      <c r="R34" s="181">
        <f t="shared" si="9"/>
        <v>0</v>
      </c>
      <c r="S34" s="181">
        <f t="shared" si="9"/>
        <v>0</v>
      </c>
      <c r="T34" s="181">
        <f t="shared" si="9"/>
        <v>0</v>
      </c>
      <c r="U34" s="181">
        <f t="shared" si="9"/>
        <v>0</v>
      </c>
      <c r="V34" s="181">
        <f t="shared" si="9"/>
        <v>0</v>
      </c>
      <c r="W34" s="181">
        <f t="shared" si="9"/>
        <v>0</v>
      </c>
      <c r="X34" s="181">
        <f t="shared" si="9"/>
        <v>0</v>
      </c>
      <c r="Y34" s="181">
        <f t="shared" si="9"/>
        <v>0</v>
      </c>
      <c r="Z34" s="181">
        <f t="shared" si="9"/>
        <v>0</v>
      </c>
      <c r="AA34" s="181">
        <f t="shared" si="9"/>
        <v>0</v>
      </c>
      <c r="AB34" s="181">
        <f t="shared" si="9"/>
        <v>0</v>
      </c>
      <c r="AC34" s="181">
        <f t="shared" si="9"/>
        <v>0</v>
      </c>
      <c r="AD34" s="181">
        <f t="shared" si="9"/>
        <v>0</v>
      </c>
    </row>
    <row r="35" spans="2:30" s="40" customFormat="1" x14ac:dyDescent="0.2">
      <c r="B35" s="15"/>
      <c r="C35" s="116"/>
      <c r="D35" s="39"/>
      <c r="F35" s="41"/>
      <c r="G35" s="41"/>
      <c r="H35" s="41"/>
      <c r="I35" s="41"/>
      <c r="J35" s="41"/>
      <c r="K35" s="41"/>
      <c r="L35" s="41"/>
      <c r="M35" s="41"/>
      <c r="N35" s="41"/>
      <c r="O35" s="41"/>
      <c r="P35" s="41"/>
      <c r="Q35" s="41"/>
      <c r="R35" s="41"/>
      <c r="S35" s="41"/>
      <c r="T35" s="41"/>
      <c r="U35" s="41"/>
      <c r="V35" s="41"/>
      <c r="W35" s="41"/>
      <c r="X35" s="41"/>
      <c r="Y35" s="41"/>
      <c r="Z35" s="41"/>
      <c r="AA35" s="41"/>
      <c r="AB35" s="41"/>
      <c r="AC35" s="41"/>
      <c r="AD35" s="41"/>
    </row>
    <row r="36" spans="2:30" s="169" customFormat="1" x14ac:dyDescent="0.2">
      <c r="B36" s="16" t="s">
        <v>60</v>
      </c>
      <c r="C36" s="170"/>
      <c r="D36" s="171"/>
      <c r="F36" s="45">
        <f>F30-F33</f>
        <v>0</v>
      </c>
      <c r="G36" s="45">
        <f t="shared" ref="G36:AD37" si="10">G30-G33</f>
        <v>0</v>
      </c>
      <c r="H36" s="45">
        <f t="shared" si="10"/>
        <v>0</v>
      </c>
      <c r="I36" s="45">
        <f t="shared" si="10"/>
        <v>0</v>
      </c>
      <c r="J36" s="45">
        <f t="shared" si="10"/>
        <v>0</v>
      </c>
      <c r="K36" s="45">
        <f t="shared" si="10"/>
        <v>0</v>
      </c>
      <c r="L36" s="45">
        <f t="shared" si="10"/>
        <v>0</v>
      </c>
      <c r="M36" s="45">
        <f t="shared" si="10"/>
        <v>0</v>
      </c>
      <c r="N36" s="45">
        <f t="shared" si="10"/>
        <v>0</v>
      </c>
      <c r="O36" s="45">
        <f t="shared" si="10"/>
        <v>0</v>
      </c>
      <c r="P36" s="45">
        <f t="shared" si="10"/>
        <v>0</v>
      </c>
      <c r="Q36" s="45">
        <f t="shared" si="10"/>
        <v>0</v>
      </c>
      <c r="R36" s="45">
        <f t="shared" si="10"/>
        <v>0</v>
      </c>
      <c r="S36" s="45">
        <f t="shared" si="10"/>
        <v>0</v>
      </c>
      <c r="T36" s="45">
        <f t="shared" si="10"/>
        <v>0</v>
      </c>
      <c r="U36" s="45">
        <f t="shared" si="10"/>
        <v>0</v>
      </c>
      <c r="V36" s="45">
        <f t="shared" si="10"/>
        <v>0</v>
      </c>
      <c r="W36" s="45">
        <f t="shared" si="10"/>
        <v>0</v>
      </c>
      <c r="X36" s="45">
        <f t="shared" si="10"/>
        <v>0</v>
      </c>
      <c r="Y36" s="45">
        <f t="shared" si="10"/>
        <v>0</v>
      </c>
      <c r="Z36" s="45">
        <f t="shared" si="10"/>
        <v>0</v>
      </c>
      <c r="AA36" s="45">
        <f t="shared" si="10"/>
        <v>0</v>
      </c>
      <c r="AB36" s="45">
        <f t="shared" si="10"/>
        <v>0</v>
      </c>
      <c r="AC36" s="45">
        <f t="shared" si="10"/>
        <v>0</v>
      </c>
      <c r="AD36" s="45">
        <f t="shared" si="10"/>
        <v>0</v>
      </c>
    </row>
    <row r="37" spans="2:30" s="173" customFormat="1" x14ac:dyDescent="0.2">
      <c r="B37" s="172" t="s">
        <v>4</v>
      </c>
      <c r="C37" s="174"/>
      <c r="D37" s="175"/>
      <c r="F37" s="176">
        <f>F31-F34</f>
        <v>0</v>
      </c>
      <c r="G37" s="176">
        <f t="shared" si="10"/>
        <v>0</v>
      </c>
      <c r="H37" s="176">
        <f t="shared" si="10"/>
        <v>0</v>
      </c>
      <c r="I37" s="176">
        <f t="shared" si="10"/>
        <v>0</v>
      </c>
      <c r="J37" s="176">
        <f t="shared" si="10"/>
        <v>0</v>
      </c>
      <c r="K37" s="176">
        <f t="shared" si="10"/>
        <v>0</v>
      </c>
      <c r="L37" s="176">
        <f t="shared" si="10"/>
        <v>0</v>
      </c>
      <c r="M37" s="176">
        <f t="shared" si="10"/>
        <v>0</v>
      </c>
      <c r="N37" s="176">
        <f t="shared" si="10"/>
        <v>0</v>
      </c>
      <c r="O37" s="176">
        <f t="shared" si="10"/>
        <v>0</v>
      </c>
      <c r="P37" s="176">
        <f t="shared" si="10"/>
        <v>0</v>
      </c>
      <c r="Q37" s="176">
        <f t="shared" si="10"/>
        <v>0</v>
      </c>
      <c r="R37" s="176">
        <f t="shared" si="10"/>
        <v>0</v>
      </c>
      <c r="S37" s="176">
        <f t="shared" si="10"/>
        <v>0</v>
      </c>
      <c r="T37" s="176">
        <f t="shared" si="10"/>
        <v>0</v>
      </c>
      <c r="U37" s="176">
        <f t="shared" si="10"/>
        <v>0</v>
      </c>
      <c r="V37" s="176">
        <f t="shared" si="10"/>
        <v>0</v>
      </c>
      <c r="W37" s="176">
        <f t="shared" si="10"/>
        <v>0</v>
      </c>
      <c r="X37" s="176">
        <f t="shared" si="10"/>
        <v>0</v>
      </c>
      <c r="Y37" s="176">
        <f t="shared" si="10"/>
        <v>0</v>
      </c>
      <c r="Z37" s="176">
        <f t="shared" si="10"/>
        <v>0</v>
      </c>
      <c r="AA37" s="176">
        <f t="shared" si="10"/>
        <v>0</v>
      </c>
      <c r="AB37" s="176">
        <f t="shared" si="10"/>
        <v>0</v>
      </c>
      <c r="AC37" s="176">
        <f t="shared" si="10"/>
        <v>0</v>
      </c>
      <c r="AD37" s="176">
        <f t="shared" si="10"/>
        <v>0</v>
      </c>
    </row>
    <row r="38" spans="2:30" s="40" customFormat="1" x14ac:dyDescent="0.2">
      <c r="B38" s="15"/>
      <c r="C38" s="116"/>
      <c r="D38" s="39"/>
      <c r="F38" s="41"/>
      <c r="G38" s="41"/>
      <c r="H38" s="41"/>
      <c r="I38" s="41"/>
      <c r="J38" s="41"/>
      <c r="K38" s="41"/>
      <c r="L38" s="41"/>
      <c r="M38" s="41"/>
      <c r="N38" s="41"/>
      <c r="O38" s="41"/>
      <c r="P38" s="41"/>
      <c r="Q38" s="41"/>
      <c r="R38" s="41"/>
      <c r="S38" s="41"/>
      <c r="T38" s="41"/>
      <c r="U38" s="41"/>
      <c r="V38" s="41"/>
      <c r="W38" s="41"/>
      <c r="X38" s="41"/>
      <c r="Y38" s="41"/>
      <c r="Z38" s="41"/>
      <c r="AA38" s="41"/>
      <c r="AB38" s="41"/>
      <c r="AC38" s="41"/>
      <c r="AD38" s="41"/>
    </row>
    <row r="39" spans="2:30" ht="15" x14ac:dyDescent="0.2">
      <c r="B39" s="12" t="s">
        <v>46</v>
      </c>
      <c r="C39" s="114">
        <f ca="1">'Hypothèses des scénarios'!T26</f>
        <v>0</v>
      </c>
      <c r="D39" s="22"/>
      <c r="E39" s="38" t="s">
        <v>2</v>
      </c>
      <c r="F39" s="107">
        <f>SUMPRODUCT(('Hypothèses des scénarios'!$D$43:$D$1010=$B39)*('Hypothèses des scénarios'!$Y$43:$Y$1010&lt;=F$15)*('Hypothèses des scénarios'!$Z$43:$Z$1010&gt;=F$15),('Hypothèses des scénarios'!$T$43:$T$1010))</f>
        <v>0</v>
      </c>
      <c r="G39" s="107">
        <f>SUMPRODUCT(('Hypothèses des scénarios'!$D$43:$D$1010=$B39)*('Hypothèses des scénarios'!$Y$43:$Y$1010&lt;=G$15)*('Hypothèses des scénarios'!$Z$43:$Z$1010&gt;=G$15),('Hypothèses des scénarios'!$T$43:$T$1010))</f>
        <v>0</v>
      </c>
      <c r="H39" s="107">
        <f>SUMPRODUCT(('Hypothèses des scénarios'!$D$43:$D$1010=$B39)*('Hypothèses des scénarios'!$Y$43:$Y$1010&lt;=H$15)*('Hypothèses des scénarios'!$Z$43:$Z$1010&gt;=H$15),('Hypothèses des scénarios'!$T$43:$T$1010))</f>
        <v>0</v>
      </c>
      <c r="I39" s="107">
        <f>SUMPRODUCT(('Hypothèses des scénarios'!$D$43:$D$1010=$B39)*('Hypothèses des scénarios'!$Y$43:$Y$1010&lt;=I$15)*('Hypothèses des scénarios'!$Z$43:$Z$1010&gt;=I$15),('Hypothèses des scénarios'!$T$43:$T$1010))</f>
        <v>0</v>
      </c>
      <c r="J39" s="107">
        <f>SUMPRODUCT(('Hypothèses des scénarios'!$D$43:$D$1010=$B39)*('Hypothèses des scénarios'!$Y$43:$Y$1010&lt;=J$15)*('Hypothèses des scénarios'!$Z$43:$Z$1010&gt;=J$15),('Hypothèses des scénarios'!$T$43:$T$1010))</f>
        <v>0</v>
      </c>
      <c r="K39" s="107">
        <f>SUMPRODUCT(('Hypothèses des scénarios'!$D$43:$D$1010=$B39)*('Hypothèses des scénarios'!$Y$43:$Y$1010&lt;=K$15)*('Hypothèses des scénarios'!$Z$43:$Z$1010&gt;=K$15),('Hypothèses des scénarios'!$T$43:$T$1010))</f>
        <v>0</v>
      </c>
      <c r="L39" s="107">
        <f>SUMPRODUCT(('Hypothèses des scénarios'!$D$43:$D$1010=$B39)*('Hypothèses des scénarios'!$Y$43:$Y$1010&lt;=L$15)*('Hypothèses des scénarios'!$Z$43:$Z$1010&gt;=L$15),('Hypothèses des scénarios'!$T$43:$T$1010))</f>
        <v>0</v>
      </c>
      <c r="M39" s="107">
        <f>SUMPRODUCT(('Hypothèses des scénarios'!$D$43:$D$1010=$B39)*('Hypothèses des scénarios'!$Y$43:$Y$1010&lt;=M$15)*('Hypothèses des scénarios'!$Z$43:$Z$1010&gt;=M$15),('Hypothèses des scénarios'!$T$43:$T$1010))</f>
        <v>0</v>
      </c>
      <c r="N39" s="107">
        <f>SUMPRODUCT(('Hypothèses des scénarios'!$D$43:$D$1010=$B39)*('Hypothèses des scénarios'!$Y$43:$Y$1010&lt;=N$15)*('Hypothèses des scénarios'!$Z$43:$Z$1010&gt;=N$15),('Hypothèses des scénarios'!$T$43:$T$1010))</f>
        <v>0</v>
      </c>
      <c r="O39" s="107">
        <f>SUMPRODUCT(('Hypothèses des scénarios'!$D$43:$D$1010=$B39)*('Hypothèses des scénarios'!$Y$43:$Y$1010&lt;=O$15)*('Hypothèses des scénarios'!$Z$43:$Z$1010&gt;=O$15),('Hypothèses des scénarios'!$T$43:$T$1010))</f>
        <v>0</v>
      </c>
      <c r="P39" s="107">
        <f>SUMPRODUCT(('Hypothèses des scénarios'!$D$43:$D$1010=$B39)*('Hypothèses des scénarios'!$Y$43:$Y$1010&lt;=P$15)*('Hypothèses des scénarios'!$Z$43:$Z$1010&gt;=P$15),('Hypothèses des scénarios'!$T$43:$T$1010))</f>
        <v>0</v>
      </c>
      <c r="Q39" s="107">
        <f>SUMPRODUCT(('Hypothèses des scénarios'!$D$43:$D$1010=$B39)*('Hypothèses des scénarios'!$Y$43:$Y$1010&lt;=Q$15)*('Hypothèses des scénarios'!$Z$43:$Z$1010&gt;=Q$15),('Hypothèses des scénarios'!$T$43:$T$1010))</f>
        <v>0</v>
      </c>
      <c r="R39" s="107">
        <f>SUMPRODUCT(('Hypothèses des scénarios'!$D$43:$D$1010=$B39)*('Hypothèses des scénarios'!$Y$43:$Y$1010&lt;=R$15)*('Hypothèses des scénarios'!$Z$43:$Z$1010&gt;=R$15),('Hypothèses des scénarios'!$T$43:$T$1010))</f>
        <v>0</v>
      </c>
      <c r="S39" s="107">
        <f>SUMPRODUCT(('Hypothèses des scénarios'!$D$43:$D$1010=$B39)*('Hypothèses des scénarios'!$Y$43:$Y$1010&lt;=S$15)*('Hypothèses des scénarios'!$Z$43:$Z$1010&gt;=S$15),('Hypothèses des scénarios'!$T$43:$T$1010))</f>
        <v>0</v>
      </c>
      <c r="T39" s="107">
        <f>SUMPRODUCT(('Hypothèses des scénarios'!$D$43:$D$1010=$B39)*('Hypothèses des scénarios'!$Y$43:$Y$1010&lt;=T$15)*('Hypothèses des scénarios'!$Z$43:$Z$1010&gt;=T$15),('Hypothèses des scénarios'!$T$43:$T$1010))</f>
        <v>0</v>
      </c>
      <c r="U39" s="107">
        <f>SUMPRODUCT(('Hypothèses des scénarios'!$D$43:$D$1010=$B39)*('Hypothèses des scénarios'!$Y$43:$Y$1010&lt;=U$15)*('Hypothèses des scénarios'!$Z$43:$Z$1010&gt;=U$15),('Hypothèses des scénarios'!$T$43:$T$1010))</f>
        <v>0</v>
      </c>
      <c r="V39" s="107">
        <f>SUMPRODUCT(('Hypothèses des scénarios'!$D$43:$D$1010=$B39)*('Hypothèses des scénarios'!$Y$43:$Y$1010&lt;=V$15)*('Hypothèses des scénarios'!$Z$43:$Z$1010&gt;=V$15),('Hypothèses des scénarios'!$T$43:$T$1010))</f>
        <v>0</v>
      </c>
      <c r="W39" s="107">
        <f>SUMPRODUCT(('Hypothèses des scénarios'!$D$43:$D$1010=$B39)*('Hypothèses des scénarios'!$Y$43:$Y$1010&lt;=W$15)*('Hypothèses des scénarios'!$Z$43:$Z$1010&gt;=W$15),('Hypothèses des scénarios'!$T$43:$T$1010))</f>
        <v>0</v>
      </c>
      <c r="X39" s="107">
        <f>SUMPRODUCT(('Hypothèses des scénarios'!$D$43:$D$1010=$B39)*('Hypothèses des scénarios'!$Y$43:$Y$1010&lt;=X$15)*('Hypothèses des scénarios'!$Z$43:$Z$1010&gt;=X$15),('Hypothèses des scénarios'!$T$43:$T$1010))</f>
        <v>0</v>
      </c>
      <c r="Y39" s="107">
        <f>SUMPRODUCT(('Hypothèses des scénarios'!$D$43:$D$1010=$B39)*('Hypothèses des scénarios'!$Y$43:$Y$1010&lt;=Y$15)*('Hypothèses des scénarios'!$Z$43:$Z$1010&gt;=Y$15),('Hypothèses des scénarios'!$T$43:$T$1010))</f>
        <v>0</v>
      </c>
      <c r="Z39" s="107">
        <f>SUMPRODUCT(('Hypothèses des scénarios'!$D$43:$D$1010=$B39)*('Hypothèses des scénarios'!$Y$43:$Y$1010&lt;=Z$15)*('Hypothèses des scénarios'!$Z$43:$Z$1010&gt;=Z$15),('Hypothèses des scénarios'!$T$43:$T$1010))</f>
        <v>0</v>
      </c>
      <c r="AA39" s="107">
        <f>SUMPRODUCT(('Hypothèses des scénarios'!$D$43:$D$1010=$B39)*('Hypothèses des scénarios'!$Y$43:$Y$1010&lt;=AA$15)*('Hypothèses des scénarios'!$Z$43:$Z$1010&gt;=AA$15),('Hypothèses des scénarios'!$T$43:$T$1010))</f>
        <v>0</v>
      </c>
      <c r="AB39" s="107">
        <f>SUMPRODUCT(('Hypothèses des scénarios'!$D$43:$D$1010=$B39)*('Hypothèses des scénarios'!$Y$43:$Y$1010&lt;=AB$15)*('Hypothèses des scénarios'!$Z$43:$Z$1010&gt;=AB$15),('Hypothèses des scénarios'!$T$43:$T$1010))</f>
        <v>0</v>
      </c>
      <c r="AC39" s="107">
        <f>SUMPRODUCT(('Hypothèses des scénarios'!$D$43:$D$1010=$B39)*('Hypothèses des scénarios'!$Y$43:$Y$1010&lt;=AC$15)*('Hypothèses des scénarios'!$Z$43:$Z$1010&gt;=AC$15),('Hypothèses des scénarios'!$T$43:$T$1010))</f>
        <v>0</v>
      </c>
      <c r="AD39" s="107">
        <f>SUMPRODUCT(('Hypothèses des scénarios'!$D$43:$D$1010=$B39)*('Hypothèses des scénarios'!$Y$43:$Y$1010&lt;=AD$15)*('Hypothèses des scénarios'!$Z$43:$Z$1010&gt;=AD$15),('Hypothèses des scénarios'!$T$43:$T$1010))</f>
        <v>0</v>
      </c>
    </row>
    <row r="40" spans="2:30" s="182" customFormat="1" x14ac:dyDescent="0.2">
      <c r="B40" s="13" t="s">
        <v>59</v>
      </c>
      <c r="C40" s="183"/>
      <c r="D40" s="184"/>
      <c r="E40" s="186"/>
      <c r="F40" s="181">
        <f t="shared" ref="F40:AD40" si="11">F39*((1+$C$3)^F$14)</f>
        <v>0</v>
      </c>
      <c r="G40" s="181">
        <f t="shared" si="11"/>
        <v>0</v>
      </c>
      <c r="H40" s="181">
        <f t="shared" si="11"/>
        <v>0</v>
      </c>
      <c r="I40" s="181">
        <f t="shared" si="11"/>
        <v>0</v>
      </c>
      <c r="J40" s="181">
        <f t="shared" si="11"/>
        <v>0</v>
      </c>
      <c r="K40" s="181">
        <f t="shared" si="11"/>
        <v>0</v>
      </c>
      <c r="L40" s="181">
        <f t="shared" si="11"/>
        <v>0</v>
      </c>
      <c r="M40" s="181">
        <f t="shared" si="11"/>
        <v>0</v>
      </c>
      <c r="N40" s="181">
        <f t="shared" si="11"/>
        <v>0</v>
      </c>
      <c r="O40" s="181">
        <f t="shared" si="11"/>
        <v>0</v>
      </c>
      <c r="P40" s="181">
        <f t="shared" si="11"/>
        <v>0</v>
      </c>
      <c r="Q40" s="181">
        <f t="shared" si="11"/>
        <v>0</v>
      </c>
      <c r="R40" s="181">
        <f t="shared" si="11"/>
        <v>0</v>
      </c>
      <c r="S40" s="181">
        <f t="shared" si="11"/>
        <v>0</v>
      </c>
      <c r="T40" s="181">
        <f t="shared" si="11"/>
        <v>0</v>
      </c>
      <c r="U40" s="181">
        <f t="shared" si="11"/>
        <v>0</v>
      </c>
      <c r="V40" s="181">
        <f t="shared" si="11"/>
        <v>0</v>
      </c>
      <c r="W40" s="181">
        <f t="shared" si="11"/>
        <v>0</v>
      </c>
      <c r="X40" s="181">
        <f t="shared" si="11"/>
        <v>0</v>
      </c>
      <c r="Y40" s="181">
        <f t="shared" si="11"/>
        <v>0</v>
      </c>
      <c r="Z40" s="181">
        <f t="shared" si="11"/>
        <v>0</v>
      </c>
      <c r="AA40" s="181">
        <f t="shared" si="11"/>
        <v>0</v>
      </c>
      <c r="AB40" s="181">
        <f t="shared" si="11"/>
        <v>0</v>
      </c>
      <c r="AC40" s="181">
        <f t="shared" si="11"/>
        <v>0</v>
      </c>
      <c r="AD40" s="181">
        <f t="shared" si="11"/>
        <v>0</v>
      </c>
    </row>
    <row r="41" spans="2:30" ht="15" x14ac:dyDescent="0.2">
      <c r="B41" s="12" t="s">
        <v>47</v>
      </c>
      <c r="C41" s="114">
        <f ca="1">'Hypothèses des scénarios'!T27</f>
        <v>0</v>
      </c>
      <c r="D41" s="22"/>
      <c r="E41" s="38" t="s">
        <v>2</v>
      </c>
      <c r="F41" s="107">
        <f>SUMPRODUCT(('Hypothèses des scénarios'!$D$43:$D$1010=$B41)*('Hypothèses des scénarios'!$Y$43:$Y$1010&lt;=F$15)*('Hypothèses des scénarios'!$Z$43:$Z$1010&gt;=F$15),('Hypothèses des scénarios'!$T$43:$T$1010))</f>
        <v>0</v>
      </c>
      <c r="G41" s="107">
        <f>SUMPRODUCT(('Hypothèses des scénarios'!$D$43:$D$1010=$B41)*('Hypothèses des scénarios'!$Y$43:$Y$1010&lt;=G$15)*('Hypothèses des scénarios'!$Z$43:$Z$1010&gt;=G$15),('Hypothèses des scénarios'!$T$43:$T$1010))</f>
        <v>0</v>
      </c>
      <c r="H41" s="107">
        <f>SUMPRODUCT(('Hypothèses des scénarios'!$D$43:$D$1010=$B41)*('Hypothèses des scénarios'!$Y$43:$Y$1010&lt;=H$15)*('Hypothèses des scénarios'!$Z$43:$Z$1010&gt;=H$15),('Hypothèses des scénarios'!$T$43:$T$1010))</f>
        <v>0</v>
      </c>
      <c r="I41" s="107">
        <f>SUMPRODUCT(('Hypothèses des scénarios'!$D$43:$D$1010=$B41)*('Hypothèses des scénarios'!$Y$43:$Y$1010&lt;=I$15)*('Hypothèses des scénarios'!$Z$43:$Z$1010&gt;=I$15),('Hypothèses des scénarios'!$T$43:$T$1010))</f>
        <v>0</v>
      </c>
      <c r="J41" s="107">
        <f>SUMPRODUCT(('Hypothèses des scénarios'!$D$43:$D$1010=$B41)*('Hypothèses des scénarios'!$Y$43:$Y$1010&lt;=J$15)*('Hypothèses des scénarios'!$Z$43:$Z$1010&gt;=J$15),('Hypothèses des scénarios'!$T$43:$T$1010))</f>
        <v>0</v>
      </c>
      <c r="K41" s="107">
        <f>SUMPRODUCT(('Hypothèses des scénarios'!$D$43:$D$1010=$B41)*('Hypothèses des scénarios'!$Y$43:$Y$1010&lt;=K$15)*('Hypothèses des scénarios'!$Z$43:$Z$1010&gt;=K$15),('Hypothèses des scénarios'!$T$43:$T$1010))</f>
        <v>0</v>
      </c>
      <c r="L41" s="107">
        <f>SUMPRODUCT(('Hypothèses des scénarios'!$D$43:$D$1010=$B41)*('Hypothèses des scénarios'!$Y$43:$Y$1010&lt;=L$15)*('Hypothèses des scénarios'!$Z$43:$Z$1010&gt;=L$15),('Hypothèses des scénarios'!$T$43:$T$1010))</f>
        <v>0</v>
      </c>
      <c r="M41" s="107">
        <f>SUMPRODUCT(('Hypothèses des scénarios'!$D$43:$D$1010=$B41)*('Hypothèses des scénarios'!$Y$43:$Y$1010&lt;=M$15)*('Hypothèses des scénarios'!$Z$43:$Z$1010&gt;=M$15),('Hypothèses des scénarios'!$T$43:$T$1010))</f>
        <v>0</v>
      </c>
      <c r="N41" s="107">
        <f>SUMPRODUCT(('Hypothèses des scénarios'!$D$43:$D$1010=$B41)*('Hypothèses des scénarios'!$Y$43:$Y$1010&lt;=N$15)*('Hypothèses des scénarios'!$Z$43:$Z$1010&gt;=N$15),('Hypothèses des scénarios'!$T$43:$T$1010))</f>
        <v>0</v>
      </c>
      <c r="O41" s="107">
        <f>SUMPRODUCT(('Hypothèses des scénarios'!$D$43:$D$1010=$B41)*('Hypothèses des scénarios'!$Y$43:$Y$1010&lt;=O$15)*('Hypothèses des scénarios'!$Z$43:$Z$1010&gt;=O$15),('Hypothèses des scénarios'!$T$43:$T$1010))</f>
        <v>0</v>
      </c>
      <c r="P41" s="107">
        <f>SUMPRODUCT(('Hypothèses des scénarios'!$D$43:$D$1010=$B41)*('Hypothèses des scénarios'!$Y$43:$Y$1010&lt;=P$15)*('Hypothèses des scénarios'!$Z$43:$Z$1010&gt;=P$15),('Hypothèses des scénarios'!$T$43:$T$1010))</f>
        <v>0</v>
      </c>
      <c r="Q41" s="107">
        <f>SUMPRODUCT(('Hypothèses des scénarios'!$D$43:$D$1010=$B41)*('Hypothèses des scénarios'!$Y$43:$Y$1010&lt;=Q$15)*('Hypothèses des scénarios'!$Z$43:$Z$1010&gt;=Q$15),('Hypothèses des scénarios'!$T$43:$T$1010))</f>
        <v>0</v>
      </c>
      <c r="R41" s="107">
        <f>SUMPRODUCT(('Hypothèses des scénarios'!$D$43:$D$1010=$B41)*('Hypothèses des scénarios'!$Y$43:$Y$1010&lt;=R$15)*('Hypothèses des scénarios'!$Z$43:$Z$1010&gt;=R$15),('Hypothèses des scénarios'!$T$43:$T$1010))</f>
        <v>0</v>
      </c>
      <c r="S41" s="107">
        <f>SUMPRODUCT(('Hypothèses des scénarios'!$D$43:$D$1010=$B41)*('Hypothèses des scénarios'!$Y$43:$Y$1010&lt;=S$15)*('Hypothèses des scénarios'!$Z$43:$Z$1010&gt;=S$15),('Hypothèses des scénarios'!$T$43:$T$1010))</f>
        <v>0</v>
      </c>
      <c r="T41" s="107">
        <f>SUMPRODUCT(('Hypothèses des scénarios'!$D$43:$D$1010=$B41)*('Hypothèses des scénarios'!$Y$43:$Y$1010&lt;=T$15)*('Hypothèses des scénarios'!$Z$43:$Z$1010&gt;=T$15),('Hypothèses des scénarios'!$T$43:$T$1010))</f>
        <v>0</v>
      </c>
      <c r="U41" s="107">
        <f>SUMPRODUCT(('Hypothèses des scénarios'!$D$43:$D$1010=$B41)*('Hypothèses des scénarios'!$Y$43:$Y$1010&lt;=U$15)*('Hypothèses des scénarios'!$Z$43:$Z$1010&gt;=U$15),('Hypothèses des scénarios'!$T$43:$T$1010))</f>
        <v>0</v>
      </c>
      <c r="V41" s="107">
        <f>SUMPRODUCT(('Hypothèses des scénarios'!$D$43:$D$1010=$B41)*('Hypothèses des scénarios'!$Y$43:$Y$1010&lt;=V$15)*('Hypothèses des scénarios'!$Z$43:$Z$1010&gt;=V$15),('Hypothèses des scénarios'!$T$43:$T$1010))</f>
        <v>0</v>
      </c>
      <c r="W41" s="107">
        <f>SUMPRODUCT(('Hypothèses des scénarios'!$D$43:$D$1010=$B41)*('Hypothèses des scénarios'!$Y$43:$Y$1010&lt;=W$15)*('Hypothèses des scénarios'!$Z$43:$Z$1010&gt;=W$15),('Hypothèses des scénarios'!$T$43:$T$1010))</f>
        <v>0</v>
      </c>
      <c r="X41" s="107">
        <f>SUMPRODUCT(('Hypothèses des scénarios'!$D$43:$D$1010=$B41)*('Hypothèses des scénarios'!$Y$43:$Y$1010&lt;=X$15)*('Hypothèses des scénarios'!$Z$43:$Z$1010&gt;=X$15),('Hypothèses des scénarios'!$T$43:$T$1010))</f>
        <v>0</v>
      </c>
      <c r="Y41" s="107">
        <f>SUMPRODUCT(('Hypothèses des scénarios'!$D$43:$D$1010=$B41)*('Hypothèses des scénarios'!$Y$43:$Y$1010&lt;=Y$15)*('Hypothèses des scénarios'!$Z$43:$Z$1010&gt;=Y$15),('Hypothèses des scénarios'!$T$43:$T$1010))</f>
        <v>0</v>
      </c>
      <c r="Z41" s="107">
        <f>SUMPRODUCT(('Hypothèses des scénarios'!$D$43:$D$1010=$B41)*('Hypothèses des scénarios'!$Y$43:$Y$1010&lt;=Z$15)*('Hypothèses des scénarios'!$Z$43:$Z$1010&gt;=Z$15),('Hypothèses des scénarios'!$T$43:$T$1010))</f>
        <v>0</v>
      </c>
      <c r="AA41" s="107">
        <f>SUMPRODUCT(('Hypothèses des scénarios'!$D$43:$D$1010=$B41)*('Hypothèses des scénarios'!$Y$43:$Y$1010&lt;=AA$15)*('Hypothèses des scénarios'!$Z$43:$Z$1010&gt;=AA$15),('Hypothèses des scénarios'!$T$43:$T$1010))</f>
        <v>0</v>
      </c>
      <c r="AB41" s="107">
        <f>SUMPRODUCT(('Hypothèses des scénarios'!$D$43:$D$1010=$B41)*('Hypothèses des scénarios'!$Y$43:$Y$1010&lt;=AB$15)*('Hypothèses des scénarios'!$Z$43:$Z$1010&gt;=AB$15),('Hypothèses des scénarios'!$T$43:$T$1010))</f>
        <v>0</v>
      </c>
      <c r="AC41" s="107">
        <f>SUMPRODUCT(('Hypothèses des scénarios'!$D$43:$D$1010=$B41)*('Hypothèses des scénarios'!$Y$43:$Y$1010&lt;=AC$15)*('Hypothèses des scénarios'!$Z$43:$Z$1010&gt;=AC$15),('Hypothèses des scénarios'!$T$43:$T$1010))</f>
        <v>0</v>
      </c>
      <c r="AD41" s="107">
        <f>SUMPRODUCT(('Hypothèses des scénarios'!$D$43:$D$1010=$B41)*('Hypothèses des scénarios'!$Y$43:$Y$1010&lt;=AD$15)*('Hypothèses des scénarios'!$Z$43:$Z$1010&gt;=AD$15),('Hypothèses des scénarios'!$T$43:$T$1010))</f>
        <v>0</v>
      </c>
    </row>
    <row r="42" spans="2:30" s="182" customFormat="1" x14ac:dyDescent="0.2">
      <c r="B42" s="13" t="s">
        <v>59</v>
      </c>
      <c r="C42" s="183"/>
      <c r="D42" s="184"/>
      <c r="E42" s="186"/>
      <c r="F42" s="181">
        <f t="shared" ref="F42:AD42" si="12">F41*((1+$C$3)^F$14)</f>
        <v>0</v>
      </c>
      <c r="G42" s="181">
        <f t="shared" si="12"/>
        <v>0</v>
      </c>
      <c r="H42" s="181">
        <f t="shared" si="12"/>
        <v>0</v>
      </c>
      <c r="I42" s="181">
        <f t="shared" si="12"/>
        <v>0</v>
      </c>
      <c r="J42" s="181">
        <f t="shared" si="12"/>
        <v>0</v>
      </c>
      <c r="K42" s="181">
        <f t="shared" si="12"/>
        <v>0</v>
      </c>
      <c r="L42" s="181">
        <f t="shared" si="12"/>
        <v>0</v>
      </c>
      <c r="M42" s="181">
        <f t="shared" si="12"/>
        <v>0</v>
      </c>
      <c r="N42" s="181">
        <f t="shared" si="12"/>
        <v>0</v>
      </c>
      <c r="O42" s="181">
        <f t="shared" si="12"/>
        <v>0</v>
      </c>
      <c r="P42" s="181">
        <f t="shared" si="12"/>
        <v>0</v>
      </c>
      <c r="Q42" s="181">
        <f t="shared" si="12"/>
        <v>0</v>
      </c>
      <c r="R42" s="181">
        <f t="shared" si="12"/>
        <v>0</v>
      </c>
      <c r="S42" s="181">
        <f t="shared" si="12"/>
        <v>0</v>
      </c>
      <c r="T42" s="181">
        <f t="shared" si="12"/>
        <v>0</v>
      </c>
      <c r="U42" s="181">
        <f t="shared" si="12"/>
        <v>0</v>
      </c>
      <c r="V42" s="181">
        <f t="shared" si="12"/>
        <v>0</v>
      </c>
      <c r="W42" s="181">
        <f t="shared" si="12"/>
        <v>0</v>
      </c>
      <c r="X42" s="181">
        <f t="shared" si="12"/>
        <v>0</v>
      </c>
      <c r="Y42" s="181">
        <f t="shared" si="12"/>
        <v>0</v>
      </c>
      <c r="Z42" s="181">
        <f t="shared" si="12"/>
        <v>0</v>
      </c>
      <c r="AA42" s="181">
        <f t="shared" si="12"/>
        <v>0</v>
      </c>
      <c r="AB42" s="181">
        <f t="shared" si="12"/>
        <v>0</v>
      </c>
      <c r="AC42" s="181">
        <f t="shared" si="12"/>
        <v>0</v>
      </c>
      <c r="AD42" s="181">
        <f t="shared" si="12"/>
        <v>0</v>
      </c>
    </row>
    <row r="43" spans="2:30" ht="15" x14ac:dyDescent="0.2">
      <c r="B43" s="12" t="s">
        <v>48</v>
      </c>
      <c r="C43" s="114">
        <f ca="1">'Hypothèses des scénarios'!T28</f>
        <v>0</v>
      </c>
      <c r="D43" s="22"/>
      <c r="E43" s="38" t="s">
        <v>2</v>
      </c>
      <c r="F43" s="107">
        <f>SUMPRODUCT(('Hypothèses des scénarios'!$D$43:$D$1010=$B43)*('Hypothèses des scénarios'!$Y$43:$Y$1010&lt;=F$15)*('Hypothèses des scénarios'!$Z$43:$Z$1010&gt;=F$15),('Hypothèses des scénarios'!$T$43:$T$1010))</f>
        <v>0</v>
      </c>
      <c r="G43" s="107">
        <f>SUMPRODUCT(('Hypothèses des scénarios'!$D$43:$D$1010=$B43)*('Hypothèses des scénarios'!$Y$43:$Y$1010&lt;=G$15)*('Hypothèses des scénarios'!$Z$43:$Z$1010&gt;=G$15),('Hypothèses des scénarios'!$T$43:$T$1010))</f>
        <v>0</v>
      </c>
      <c r="H43" s="107">
        <f>SUMPRODUCT(('Hypothèses des scénarios'!$D$43:$D$1010=$B43)*('Hypothèses des scénarios'!$Y$43:$Y$1010&lt;=H$15)*('Hypothèses des scénarios'!$Z$43:$Z$1010&gt;=H$15),('Hypothèses des scénarios'!$T$43:$T$1010))</f>
        <v>0</v>
      </c>
      <c r="I43" s="107">
        <f>SUMPRODUCT(('Hypothèses des scénarios'!$D$43:$D$1010=$B43)*('Hypothèses des scénarios'!$Y$43:$Y$1010&lt;=I$15)*('Hypothèses des scénarios'!$Z$43:$Z$1010&gt;=I$15),('Hypothèses des scénarios'!$T$43:$T$1010))</f>
        <v>0</v>
      </c>
      <c r="J43" s="107">
        <f>SUMPRODUCT(('Hypothèses des scénarios'!$D$43:$D$1010=$B43)*('Hypothèses des scénarios'!$Y$43:$Y$1010&lt;=J$15)*('Hypothèses des scénarios'!$Z$43:$Z$1010&gt;=J$15),('Hypothèses des scénarios'!$T$43:$T$1010))</f>
        <v>0</v>
      </c>
      <c r="K43" s="107">
        <f>SUMPRODUCT(('Hypothèses des scénarios'!$D$43:$D$1010=$B43)*('Hypothèses des scénarios'!$Y$43:$Y$1010&lt;=K$15)*('Hypothèses des scénarios'!$Z$43:$Z$1010&gt;=K$15),('Hypothèses des scénarios'!$T$43:$T$1010))</f>
        <v>0</v>
      </c>
      <c r="L43" s="107">
        <f>SUMPRODUCT(('Hypothèses des scénarios'!$D$43:$D$1010=$B43)*('Hypothèses des scénarios'!$Y$43:$Y$1010&lt;=L$15)*('Hypothèses des scénarios'!$Z$43:$Z$1010&gt;=L$15),('Hypothèses des scénarios'!$T$43:$T$1010))</f>
        <v>0</v>
      </c>
      <c r="M43" s="107">
        <f>SUMPRODUCT(('Hypothèses des scénarios'!$D$43:$D$1010=$B43)*('Hypothèses des scénarios'!$Y$43:$Y$1010&lt;=M$15)*('Hypothèses des scénarios'!$Z$43:$Z$1010&gt;=M$15),('Hypothèses des scénarios'!$T$43:$T$1010))</f>
        <v>0</v>
      </c>
      <c r="N43" s="107">
        <f>SUMPRODUCT(('Hypothèses des scénarios'!$D$43:$D$1010=$B43)*('Hypothèses des scénarios'!$Y$43:$Y$1010&lt;=N$15)*('Hypothèses des scénarios'!$Z$43:$Z$1010&gt;=N$15),('Hypothèses des scénarios'!$T$43:$T$1010))</f>
        <v>0</v>
      </c>
      <c r="O43" s="107">
        <f>SUMPRODUCT(('Hypothèses des scénarios'!$D$43:$D$1010=$B43)*('Hypothèses des scénarios'!$Y$43:$Y$1010&lt;=O$15)*('Hypothèses des scénarios'!$Z$43:$Z$1010&gt;=O$15),('Hypothèses des scénarios'!$T$43:$T$1010))</f>
        <v>0</v>
      </c>
      <c r="P43" s="107">
        <f>SUMPRODUCT(('Hypothèses des scénarios'!$D$43:$D$1010=$B43)*('Hypothèses des scénarios'!$Y$43:$Y$1010&lt;=P$15)*('Hypothèses des scénarios'!$Z$43:$Z$1010&gt;=P$15),('Hypothèses des scénarios'!$T$43:$T$1010))</f>
        <v>0</v>
      </c>
      <c r="Q43" s="107">
        <f>SUMPRODUCT(('Hypothèses des scénarios'!$D$43:$D$1010=$B43)*('Hypothèses des scénarios'!$Y$43:$Y$1010&lt;=Q$15)*('Hypothèses des scénarios'!$Z$43:$Z$1010&gt;=Q$15),('Hypothèses des scénarios'!$T$43:$T$1010))</f>
        <v>0</v>
      </c>
      <c r="R43" s="107">
        <f>SUMPRODUCT(('Hypothèses des scénarios'!$D$43:$D$1010=$B43)*('Hypothèses des scénarios'!$Y$43:$Y$1010&lt;=R$15)*('Hypothèses des scénarios'!$Z$43:$Z$1010&gt;=R$15),('Hypothèses des scénarios'!$T$43:$T$1010))</f>
        <v>0</v>
      </c>
      <c r="S43" s="107">
        <f>SUMPRODUCT(('Hypothèses des scénarios'!$D$43:$D$1010=$B43)*('Hypothèses des scénarios'!$Y$43:$Y$1010&lt;=S$15)*('Hypothèses des scénarios'!$Z$43:$Z$1010&gt;=S$15),('Hypothèses des scénarios'!$T$43:$T$1010))</f>
        <v>0</v>
      </c>
      <c r="T43" s="107">
        <f>SUMPRODUCT(('Hypothèses des scénarios'!$D$43:$D$1010=$B43)*('Hypothèses des scénarios'!$Y$43:$Y$1010&lt;=T$15)*('Hypothèses des scénarios'!$Z$43:$Z$1010&gt;=T$15),('Hypothèses des scénarios'!$T$43:$T$1010))</f>
        <v>0</v>
      </c>
      <c r="U43" s="107">
        <f>SUMPRODUCT(('Hypothèses des scénarios'!$D$43:$D$1010=$B43)*('Hypothèses des scénarios'!$Y$43:$Y$1010&lt;=U$15)*('Hypothèses des scénarios'!$Z$43:$Z$1010&gt;=U$15),('Hypothèses des scénarios'!$T$43:$T$1010))</f>
        <v>0</v>
      </c>
      <c r="V43" s="107">
        <f>SUMPRODUCT(('Hypothèses des scénarios'!$D$43:$D$1010=$B43)*('Hypothèses des scénarios'!$Y$43:$Y$1010&lt;=V$15)*('Hypothèses des scénarios'!$Z$43:$Z$1010&gt;=V$15),('Hypothèses des scénarios'!$T$43:$T$1010))</f>
        <v>0</v>
      </c>
      <c r="W43" s="107">
        <f>SUMPRODUCT(('Hypothèses des scénarios'!$D$43:$D$1010=$B43)*('Hypothèses des scénarios'!$Y$43:$Y$1010&lt;=W$15)*('Hypothèses des scénarios'!$Z$43:$Z$1010&gt;=W$15),('Hypothèses des scénarios'!$T$43:$T$1010))</f>
        <v>0</v>
      </c>
      <c r="X43" s="107">
        <f>SUMPRODUCT(('Hypothèses des scénarios'!$D$43:$D$1010=$B43)*('Hypothèses des scénarios'!$Y$43:$Y$1010&lt;=X$15)*('Hypothèses des scénarios'!$Z$43:$Z$1010&gt;=X$15),('Hypothèses des scénarios'!$T$43:$T$1010))</f>
        <v>0</v>
      </c>
      <c r="Y43" s="107">
        <f>SUMPRODUCT(('Hypothèses des scénarios'!$D$43:$D$1010=$B43)*('Hypothèses des scénarios'!$Y$43:$Y$1010&lt;=Y$15)*('Hypothèses des scénarios'!$Z$43:$Z$1010&gt;=Y$15),('Hypothèses des scénarios'!$T$43:$T$1010))</f>
        <v>0</v>
      </c>
      <c r="Z43" s="107">
        <f>SUMPRODUCT(('Hypothèses des scénarios'!$D$43:$D$1010=$B43)*('Hypothèses des scénarios'!$Y$43:$Y$1010&lt;=Z$15)*('Hypothèses des scénarios'!$Z$43:$Z$1010&gt;=Z$15),('Hypothèses des scénarios'!$T$43:$T$1010))</f>
        <v>0</v>
      </c>
      <c r="AA43" s="107">
        <f>SUMPRODUCT(('Hypothèses des scénarios'!$D$43:$D$1010=$B43)*('Hypothèses des scénarios'!$Y$43:$Y$1010&lt;=AA$15)*('Hypothèses des scénarios'!$Z$43:$Z$1010&gt;=AA$15),('Hypothèses des scénarios'!$T$43:$T$1010))</f>
        <v>0</v>
      </c>
      <c r="AB43" s="107">
        <f>SUMPRODUCT(('Hypothèses des scénarios'!$D$43:$D$1010=$B43)*('Hypothèses des scénarios'!$Y$43:$Y$1010&lt;=AB$15)*('Hypothèses des scénarios'!$Z$43:$Z$1010&gt;=AB$15),('Hypothèses des scénarios'!$T$43:$T$1010))</f>
        <v>0</v>
      </c>
      <c r="AC43" s="107">
        <f>SUMPRODUCT(('Hypothèses des scénarios'!$D$43:$D$1010=$B43)*('Hypothèses des scénarios'!$Y$43:$Y$1010&lt;=AC$15)*('Hypothèses des scénarios'!$Z$43:$Z$1010&gt;=AC$15),('Hypothèses des scénarios'!$T$43:$T$1010))</f>
        <v>0</v>
      </c>
      <c r="AD43" s="107">
        <f>SUMPRODUCT(('Hypothèses des scénarios'!$D$43:$D$1010=$B43)*('Hypothèses des scénarios'!$Y$43:$Y$1010&lt;=AD$15)*('Hypothèses des scénarios'!$Z$43:$Z$1010&gt;=AD$15),('Hypothèses des scénarios'!$T$43:$T$1010))</f>
        <v>0</v>
      </c>
    </row>
    <row r="44" spans="2:30" s="182" customFormat="1" x14ac:dyDescent="0.2">
      <c r="B44" s="13" t="s">
        <v>59</v>
      </c>
      <c r="C44" s="183"/>
      <c r="D44" s="184"/>
      <c r="E44" s="185"/>
      <c r="F44" s="181">
        <f t="shared" ref="F44:AD44" si="13">F43*((1+$C$2)^F$14)</f>
        <v>0</v>
      </c>
      <c r="G44" s="181">
        <f t="shared" si="13"/>
        <v>0</v>
      </c>
      <c r="H44" s="181">
        <f t="shared" si="13"/>
        <v>0</v>
      </c>
      <c r="I44" s="181">
        <f t="shared" si="13"/>
        <v>0</v>
      </c>
      <c r="J44" s="181">
        <f t="shared" si="13"/>
        <v>0</v>
      </c>
      <c r="K44" s="181">
        <f t="shared" si="13"/>
        <v>0</v>
      </c>
      <c r="L44" s="181">
        <f t="shared" si="13"/>
        <v>0</v>
      </c>
      <c r="M44" s="181">
        <f t="shared" si="13"/>
        <v>0</v>
      </c>
      <c r="N44" s="181">
        <f t="shared" si="13"/>
        <v>0</v>
      </c>
      <c r="O44" s="181">
        <f t="shared" si="13"/>
        <v>0</v>
      </c>
      <c r="P44" s="181">
        <f t="shared" si="13"/>
        <v>0</v>
      </c>
      <c r="Q44" s="181">
        <f t="shared" si="13"/>
        <v>0</v>
      </c>
      <c r="R44" s="181">
        <f t="shared" si="13"/>
        <v>0</v>
      </c>
      <c r="S44" s="181">
        <f t="shared" si="13"/>
        <v>0</v>
      </c>
      <c r="T44" s="181">
        <f t="shared" si="13"/>
        <v>0</v>
      </c>
      <c r="U44" s="181">
        <f t="shared" si="13"/>
        <v>0</v>
      </c>
      <c r="V44" s="181">
        <f t="shared" si="13"/>
        <v>0</v>
      </c>
      <c r="W44" s="181">
        <f t="shared" si="13"/>
        <v>0</v>
      </c>
      <c r="X44" s="181">
        <f t="shared" si="13"/>
        <v>0</v>
      </c>
      <c r="Y44" s="181">
        <f t="shared" si="13"/>
        <v>0</v>
      </c>
      <c r="Z44" s="181">
        <f t="shared" si="13"/>
        <v>0</v>
      </c>
      <c r="AA44" s="181">
        <f t="shared" si="13"/>
        <v>0</v>
      </c>
      <c r="AB44" s="181">
        <f t="shared" si="13"/>
        <v>0</v>
      </c>
      <c r="AC44" s="181">
        <f t="shared" si="13"/>
        <v>0</v>
      </c>
      <c r="AD44" s="181">
        <f t="shared" si="13"/>
        <v>0</v>
      </c>
    </row>
    <row r="45" spans="2:30" ht="15" x14ac:dyDescent="0.2">
      <c r="B45" s="12" t="s">
        <v>49</v>
      </c>
      <c r="C45" s="114">
        <f ca="1">'Hypothèses des scénarios'!T29</f>
        <v>0</v>
      </c>
      <c r="D45" s="22"/>
      <c r="E45" s="38" t="s">
        <v>2</v>
      </c>
      <c r="F45" s="107">
        <f>SUMPRODUCT(('Hypothèses des scénarios'!$D$43:$D$1010=$B45)*('Hypothèses des scénarios'!$Y$43:$Y$1010&lt;=F$15)*('Hypothèses des scénarios'!$Z$43:$Z$1010&gt;=F$15),('Hypothèses des scénarios'!$T$43:$T$1010))</f>
        <v>0</v>
      </c>
      <c r="G45" s="107">
        <f>SUMPRODUCT(('Hypothèses des scénarios'!$D$43:$D$1010=$B45)*('Hypothèses des scénarios'!$Y$43:$Y$1010&lt;=G$15)*('Hypothèses des scénarios'!$Z$43:$Z$1010&gt;=G$15),('Hypothèses des scénarios'!$T$43:$T$1010))</f>
        <v>0</v>
      </c>
      <c r="H45" s="107">
        <f>SUMPRODUCT(('Hypothèses des scénarios'!$D$43:$D$1010=$B45)*('Hypothèses des scénarios'!$Y$43:$Y$1010&lt;=H$15)*('Hypothèses des scénarios'!$Z$43:$Z$1010&gt;=H$15),('Hypothèses des scénarios'!$T$43:$T$1010))</f>
        <v>0</v>
      </c>
      <c r="I45" s="107">
        <f>SUMPRODUCT(('Hypothèses des scénarios'!$D$43:$D$1010=$B45)*('Hypothèses des scénarios'!$Y$43:$Y$1010&lt;=I$15)*('Hypothèses des scénarios'!$Z$43:$Z$1010&gt;=I$15),('Hypothèses des scénarios'!$T$43:$T$1010))</f>
        <v>0</v>
      </c>
      <c r="J45" s="107">
        <f>SUMPRODUCT(('Hypothèses des scénarios'!$D$43:$D$1010=$B45)*('Hypothèses des scénarios'!$Y$43:$Y$1010&lt;=J$15)*('Hypothèses des scénarios'!$Z$43:$Z$1010&gt;=J$15),('Hypothèses des scénarios'!$T$43:$T$1010))</f>
        <v>0</v>
      </c>
      <c r="K45" s="107">
        <f>SUMPRODUCT(('Hypothèses des scénarios'!$D$43:$D$1010=$B45)*('Hypothèses des scénarios'!$Y$43:$Y$1010&lt;=K$15)*('Hypothèses des scénarios'!$Z$43:$Z$1010&gt;=K$15),('Hypothèses des scénarios'!$T$43:$T$1010))</f>
        <v>0</v>
      </c>
      <c r="L45" s="107">
        <f>SUMPRODUCT(('Hypothèses des scénarios'!$D$43:$D$1010=$B45)*('Hypothèses des scénarios'!$Y$43:$Y$1010&lt;=L$15)*('Hypothèses des scénarios'!$Z$43:$Z$1010&gt;=L$15),('Hypothèses des scénarios'!$T$43:$T$1010))</f>
        <v>0</v>
      </c>
      <c r="M45" s="107">
        <f>SUMPRODUCT(('Hypothèses des scénarios'!$D$43:$D$1010=$B45)*('Hypothèses des scénarios'!$Y$43:$Y$1010&lt;=M$15)*('Hypothèses des scénarios'!$Z$43:$Z$1010&gt;=M$15),('Hypothèses des scénarios'!$T$43:$T$1010))</f>
        <v>0</v>
      </c>
      <c r="N45" s="107">
        <f>SUMPRODUCT(('Hypothèses des scénarios'!$D$43:$D$1010=$B45)*('Hypothèses des scénarios'!$Y$43:$Y$1010&lt;=N$15)*('Hypothèses des scénarios'!$Z$43:$Z$1010&gt;=N$15),('Hypothèses des scénarios'!$T$43:$T$1010))</f>
        <v>0</v>
      </c>
      <c r="O45" s="107">
        <f>SUMPRODUCT(('Hypothèses des scénarios'!$D$43:$D$1010=$B45)*('Hypothèses des scénarios'!$Y$43:$Y$1010&lt;=O$15)*('Hypothèses des scénarios'!$Z$43:$Z$1010&gt;=O$15),('Hypothèses des scénarios'!$T$43:$T$1010))</f>
        <v>0</v>
      </c>
      <c r="P45" s="107">
        <f>SUMPRODUCT(('Hypothèses des scénarios'!$D$43:$D$1010=$B45)*('Hypothèses des scénarios'!$Y$43:$Y$1010&lt;=P$15)*('Hypothèses des scénarios'!$Z$43:$Z$1010&gt;=P$15),('Hypothèses des scénarios'!$T$43:$T$1010))</f>
        <v>0</v>
      </c>
      <c r="Q45" s="107">
        <f>SUMPRODUCT(('Hypothèses des scénarios'!$D$43:$D$1010=$B45)*('Hypothèses des scénarios'!$Y$43:$Y$1010&lt;=Q$15)*('Hypothèses des scénarios'!$Z$43:$Z$1010&gt;=Q$15),('Hypothèses des scénarios'!$T$43:$T$1010))</f>
        <v>0</v>
      </c>
      <c r="R45" s="107">
        <f>SUMPRODUCT(('Hypothèses des scénarios'!$D$43:$D$1010=$B45)*('Hypothèses des scénarios'!$Y$43:$Y$1010&lt;=R$15)*('Hypothèses des scénarios'!$Z$43:$Z$1010&gt;=R$15),('Hypothèses des scénarios'!$T$43:$T$1010))</f>
        <v>0</v>
      </c>
      <c r="S45" s="107">
        <f>SUMPRODUCT(('Hypothèses des scénarios'!$D$43:$D$1010=$B45)*('Hypothèses des scénarios'!$Y$43:$Y$1010&lt;=S$15)*('Hypothèses des scénarios'!$Z$43:$Z$1010&gt;=S$15),('Hypothèses des scénarios'!$T$43:$T$1010))</f>
        <v>0</v>
      </c>
      <c r="T45" s="107">
        <f>SUMPRODUCT(('Hypothèses des scénarios'!$D$43:$D$1010=$B45)*('Hypothèses des scénarios'!$Y$43:$Y$1010&lt;=T$15)*('Hypothèses des scénarios'!$Z$43:$Z$1010&gt;=T$15),('Hypothèses des scénarios'!$T$43:$T$1010))</f>
        <v>0</v>
      </c>
      <c r="U45" s="107">
        <f>SUMPRODUCT(('Hypothèses des scénarios'!$D$43:$D$1010=$B45)*('Hypothèses des scénarios'!$Y$43:$Y$1010&lt;=U$15)*('Hypothèses des scénarios'!$Z$43:$Z$1010&gt;=U$15),('Hypothèses des scénarios'!$T$43:$T$1010))</f>
        <v>0</v>
      </c>
      <c r="V45" s="107">
        <f>SUMPRODUCT(('Hypothèses des scénarios'!$D$43:$D$1010=$B45)*('Hypothèses des scénarios'!$Y$43:$Y$1010&lt;=V$15)*('Hypothèses des scénarios'!$Z$43:$Z$1010&gt;=V$15),('Hypothèses des scénarios'!$T$43:$T$1010))</f>
        <v>0</v>
      </c>
      <c r="W45" s="107">
        <f>SUMPRODUCT(('Hypothèses des scénarios'!$D$43:$D$1010=$B45)*('Hypothèses des scénarios'!$Y$43:$Y$1010&lt;=W$15)*('Hypothèses des scénarios'!$Z$43:$Z$1010&gt;=W$15),('Hypothèses des scénarios'!$T$43:$T$1010))</f>
        <v>0</v>
      </c>
      <c r="X45" s="107">
        <f>SUMPRODUCT(('Hypothèses des scénarios'!$D$43:$D$1010=$B45)*('Hypothèses des scénarios'!$Y$43:$Y$1010&lt;=X$15)*('Hypothèses des scénarios'!$Z$43:$Z$1010&gt;=X$15),('Hypothèses des scénarios'!$T$43:$T$1010))</f>
        <v>0</v>
      </c>
      <c r="Y45" s="107">
        <f>SUMPRODUCT(('Hypothèses des scénarios'!$D$43:$D$1010=$B45)*('Hypothèses des scénarios'!$Y$43:$Y$1010&lt;=Y$15)*('Hypothèses des scénarios'!$Z$43:$Z$1010&gt;=Y$15),('Hypothèses des scénarios'!$T$43:$T$1010))</f>
        <v>0</v>
      </c>
      <c r="Z45" s="107">
        <f>SUMPRODUCT(('Hypothèses des scénarios'!$D$43:$D$1010=$B45)*('Hypothèses des scénarios'!$Y$43:$Y$1010&lt;=Z$15)*('Hypothèses des scénarios'!$Z$43:$Z$1010&gt;=Z$15),('Hypothèses des scénarios'!$T$43:$T$1010))</f>
        <v>0</v>
      </c>
      <c r="AA45" s="107">
        <f>SUMPRODUCT(('Hypothèses des scénarios'!$D$43:$D$1010=$B45)*('Hypothèses des scénarios'!$Y$43:$Y$1010&lt;=AA$15)*('Hypothèses des scénarios'!$Z$43:$Z$1010&gt;=AA$15),('Hypothèses des scénarios'!$T$43:$T$1010))</f>
        <v>0</v>
      </c>
      <c r="AB45" s="107">
        <f>SUMPRODUCT(('Hypothèses des scénarios'!$D$43:$D$1010=$B45)*('Hypothèses des scénarios'!$Y$43:$Y$1010&lt;=AB$15)*('Hypothèses des scénarios'!$Z$43:$Z$1010&gt;=AB$15),('Hypothèses des scénarios'!$T$43:$T$1010))</f>
        <v>0</v>
      </c>
      <c r="AC45" s="107">
        <f>SUMPRODUCT(('Hypothèses des scénarios'!$D$43:$D$1010=$B45)*('Hypothèses des scénarios'!$Y$43:$Y$1010&lt;=AC$15)*('Hypothèses des scénarios'!$Z$43:$Z$1010&gt;=AC$15),('Hypothèses des scénarios'!$T$43:$T$1010))</f>
        <v>0</v>
      </c>
      <c r="AD45" s="107">
        <f>SUMPRODUCT(('Hypothèses des scénarios'!$D$43:$D$1010=$B45)*('Hypothèses des scénarios'!$Y$43:$Y$1010&lt;=AD$15)*('Hypothèses des scénarios'!$Z$43:$Z$1010&gt;=AD$15),('Hypothèses des scénarios'!$T$43:$T$1010))</f>
        <v>0</v>
      </c>
    </row>
    <row r="46" spans="2:30" s="182" customFormat="1" x14ac:dyDescent="0.2">
      <c r="B46" s="13" t="s">
        <v>59</v>
      </c>
      <c r="C46" s="183"/>
      <c r="D46" s="184"/>
      <c r="E46" s="185"/>
      <c r="F46" s="181">
        <f t="shared" ref="F46:AD46" si="14">F45*((1+$C$3)^F14)</f>
        <v>0</v>
      </c>
      <c r="G46" s="181">
        <f t="shared" si="14"/>
        <v>0</v>
      </c>
      <c r="H46" s="181">
        <f t="shared" si="14"/>
        <v>0</v>
      </c>
      <c r="I46" s="181">
        <f t="shared" si="14"/>
        <v>0</v>
      </c>
      <c r="J46" s="181">
        <f t="shared" si="14"/>
        <v>0</v>
      </c>
      <c r="K46" s="181">
        <f t="shared" si="14"/>
        <v>0</v>
      </c>
      <c r="L46" s="181">
        <f t="shared" si="14"/>
        <v>0</v>
      </c>
      <c r="M46" s="181">
        <f t="shared" si="14"/>
        <v>0</v>
      </c>
      <c r="N46" s="181">
        <f t="shared" si="14"/>
        <v>0</v>
      </c>
      <c r="O46" s="181">
        <f t="shared" si="14"/>
        <v>0</v>
      </c>
      <c r="P46" s="181">
        <f t="shared" si="14"/>
        <v>0</v>
      </c>
      <c r="Q46" s="181">
        <f t="shared" si="14"/>
        <v>0</v>
      </c>
      <c r="R46" s="181">
        <f t="shared" si="14"/>
        <v>0</v>
      </c>
      <c r="S46" s="181">
        <f t="shared" si="14"/>
        <v>0</v>
      </c>
      <c r="T46" s="181">
        <f t="shared" si="14"/>
        <v>0</v>
      </c>
      <c r="U46" s="181">
        <f t="shared" si="14"/>
        <v>0</v>
      </c>
      <c r="V46" s="181">
        <f t="shared" si="14"/>
        <v>0</v>
      </c>
      <c r="W46" s="181">
        <f t="shared" si="14"/>
        <v>0</v>
      </c>
      <c r="X46" s="181">
        <f t="shared" si="14"/>
        <v>0</v>
      </c>
      <c r="Y46" s="181">
        <f t="shared" si="14"/>
        <v>0</v>
      </c>
      <c r="Z46" s="181">
        <f t="shared" si="14"/>
        <v>0</v>
      </c>
      <c r="AA46" s="181">
        <f t="shared" si="14"/>
        <v>0</v>
      </c>
      <c r="AB46" s="181">
        <f t="shared" si="14"/>
        <v>0</v>
      </c>
      <c r="AC46" s="181">
        <f t="shared" si="14"/>
        <v>0</v>
      </c>
      <c r="AD46" s="181">
        <f t="shared" si="14"/>
        <v>0</v>
      </c>
    </row>
    <row r="47" spans="2:30" ht="15" x14ac:dyDescent="0.2">
      <c r="B47" s="12" t="s">
        <v>31</v>
      </c>
      <c r="C47" s="114">
        <f ca="1">'Hypothèses des scénarios'!T30</f>
        <v>0</v>
      </c>
      <c r="D47" s="22"/>
      <c r="E47" s="38"/>
      <c r="F47" s="107">
        <f>SUMPRODUCT(('Hypothèses des scénarios'!$D$43:$D$1010=$B47)*('Hypothèses des scénarios'!$Y$43:$Y$1010&lt;=F$15)*('Hypothèses des scénarios'!$Z$43:$Z$1010&gt;=F$15),('Hypothèses des scénarios'!$T$43:$T$1010))</f>
        <v>0</v>
      </c>
      <c r="G47" s="107">
        <f>SUMPRODUCT(('Hypothèses des scénarios'!$D$43:$D$1010=$B47)*('Hypothèses des scénarios'!$Y$43:$Y$1010&lt;=G$15)*('Hypothèses des scénarios'!$Z$43:$Z$1010&gt;=G$15),('Hypothèses des scénarios'!$T$43:$T$1010))</f>
        <v>0</v>
      </c>
      <c r="H47" s="107">
        <f>SUMPRODUCT(('Hypothèses des scénarios'!$D$43:$D$1010=$B47)*('Hypothèses des scénarios'!$Y$43:$Y$1010&lt;=H$15)*('Hypothèses des scénarios'!$Z$43:$Z$1010&gt;=H$15),('Hypothèses des scénarios'!$T$43:$T$1010))</f>
        <v>0</v>
      </c>
      <c r="I47" s="107">
        <f>SUMPRODUCT(('Hypothèses des scénarios'!$D$43:$D$1010=$B47)*('Hypothèses des scénarios'!$Y$43:$Y$1010&lt;=I$15)*('Hypothèses des scénarios'!$Z$43:$Z$1010&gt;=I$15),('Hypothèses des scénarios'!$T$43:$T$1010))</f>
        <v>0</v>
      </c>
      <c r="J47" s="107">
        <f>SUMPRODUCT(('Hypothèses des scénarios'!$D$43:$D$1010=$B47)*('Hypothèses des scénarios'!$Y$43:$Y$1010&lt;=J$15)*('Hypothèses des scénarios'!$Z$43:$Z$1010&gt;=J$15),('Hypothèses des scénarios'!$T$43:$T$1010))</f>
        <v>0</v>
      </c>
      <c r="K47" s="107">
        <f>SUMPRODUCT(('Hypothèses des scénarios'!$D$43:$D$1010=$B47)*('Hypothèses des scénarios'!$Y$43:$Y$1010&lt;=K$15)*('Hypothèses des scénarios'!$Z$43:$Z$1010&gt;=K$15),('Hypothèses des scénarios'!$T$43:$T$1010))</f>
        <v>0</v>
      </c>
      <c r="L47" s="107">
        <f>SUMPRODUCT(('Hypothèses des scénarios'!$D$43:$D$1010=$B47)*('Hypothèses des scénarios'!$Y$43:$Y$1010&lt;=L$15)*('Hypothèses des scénarios'!$Z$43:$Z$1010&gt;=L$15),('Hypothèses des scénarios'!$T$43:$T$1010))</f>
        <v>0</v>
      </c>
      <c r="M47" s="107">
        <f>SUMPRODUCT(('Hypothèses des scénarios'!$D$43:$D$1010=$B47)*('Hypothèses des scénarios'!$Y$43:$Y$1010&lt;=M$15)*('Hypothèses des scénarios'!$Z$43:$Z$1010&gt;=M$15),('Hypothèses des scénarios'!$T$43:$T$1010))</f>
        <v>0</v>
      </c>
      <c r="N47" s="107">
        <f>SUMPRODUCT(('Hypothèses des scénarios'!$D$43:$D$1010=$B47)*('Hypothèses des scénarios'!$Y$43:$Y$1010&lt;=N$15)*('Hypothèses des scénarios'!$Z$43:$Z$1010&gt;=N$15),('Hypothèses des scénarios'!$T$43:$T$1010))</f>
        <v>0</v>
      </c>
      <c r="O47" s="107">
        <f>SUMPRODUCT(('Hypothèses des scénarios'!$D$43:$D$1010=$B47)*('Hypothèses des scénarios'!$Y$43:$Y$1010&lt;=O$15)*('Hypothèses des scénarios'!$Z$43:$Z$1010&gt;=O$15),('Hypothèses des scénarios'!$T$43:$T$1010))</f>
        <v>0</v>
      </c>
      <c r="P47" s="107">
        <f>SUMPRODUCT(('Hypothèses des scénarios'!$D$43:$D$1010=$B47)*('Hypothèses des scénarios'!$Y$43:$Y$1010&lt;=P$15)*('Hypothèses des scénarios'!$Z$43:$Z$1010&gt;=P$15),('Hypothèses des scénarios'!$T$43:$T$1010))</f>
        <v>0</v>
      </c>
      <c r="Q47" s="107">
        <f>SUMPRODUCT(('Hypothèses des scénarios'!$D$43:$D$1010=$B47)*('Hypothèses des scénarios'!$Y$43:$Y$1010&lt;=Q$15)*('Hypothèses des scénarios'!$Z$43:$Z$1010&gt;=Q$15),('Hypothèses des scénarios'!$T$43:$T$1010))</f>
        <v>0</v>
      </c>
      <c r="R47" s="107">
        <f>SUMPRODUCT(('Hypothèses des scénarios'!$D$43:$D$1010=$B47)*('Hypothèses des scénarios'!$Y$43:$Y$1010&lt;=R$15)*('Hypothèses des scénarios'!$Z$43:$Z$1010&gt;=R$15),('Hypothèses des scénarios'!$T$43:$T$1010))</f>
        <v>0</v>
      </c>
      <c r="S47" s="107">
        <f>SUMPRODUCT(('Hypothèses des scénarios'!$D$43:$D$1010=$B47)*('Hypothèses des scénarios'!$Y$43:$Y$1010&lt;=S$15)*('Hypothèses des scénarios'!$Z$43:$Z$1010&gt;=S$15),('Hypothèses des scénarios'!$T$43:$T$1010))</f>
        <v>0</v>
      </c>
      <c r="T47" s="107">
        <f>SUMPRODUCT(('Hypothèses des scénarios'!$D$43:$D$1010=$B47)*('Hypothèses des scénarios'!$Y$43:$Y$1010&lt;=T$15)*('Hypothèses des scénarios'!$Z$43:$Z$1010&gt;=T$15),('Hypothèses des scénarios'!$T$43:$T$1010))</f>
        <v>0</v>
      </c>
      <c r="U47" s="107">
        <f>SUMPRODUCT(('Hypothèses des scénarios'!$D$43:$D$1010=$B47)*('Hypothèses des scénarios'!$Y$43:$Y$1010&lt;=U$15)*('Hypothèses des scénarios'!$Z$43:$Z$1010&gt;=U$15),('Hypothèses des scénarios'!$T$43:$T$1010))</f>
        <v>0</v>
      </c>
      <c r="V47" s="107">
        <f>SUMPRODUCT(('Hypothèses des scénarios'!$D$43:$D$1010=$B47)*('Hypothèses des scénarios'!$Y$43:$Y$1010&lt;=V$15)*('Hypothèses des scénarios'!$Z$43:$Z$1010&gt;=V$15),('Hypothèses des scénarios'!$T$43:$T$1010))</f>
        <v>0</v>
      </c>
      <c r="W47" s="107">
        <f>SUMPRODUCT(('Hypothèses des scénarios'!$D$43:$D$1010=$B47)*('Hypothèses des scénarios'!$Y$43:$Y$1010&lt;=W$15)*('Hypothèses des scénarios'!$Z$43:$Z$1010&gt;=W$15),('Hypothèses des scénarios'!$T$43:$T$1010))</f>
        <v>0</v>
      </c>
      <c r="X47" s="107">
        <f>SUMPRODUCT(('Hypothèses des scénarios'!$D$43:$D$1010=$B47)*('Hypothèses des scénarios'!$Y$43:$Y$1010&lt;=X$15)*('Hypothèses des scénarios'!$Z$43:$Z$1010&gt;=X$15),('Hypothèses des scénarios'!$T$43:$T$1010))</f>
        <v>0</v>
      </c>
      <c r="Y47" s="107">
        <f>SUMPRODUCT(('Hypothèses des scénarios'!$D$43:$D$1010=$B47)*('Hypothèses des scénarios'!$Y$43:$Y$1010&lt;=Y$15)*('Hypothèses des scénarios'!$Z$43:$Z$1010&gt;=Y$15),('Hypothèses des scénarios'!$T$43:$T$1010))</f>
        <v>0</v>
      </c>
      <c r="Z47" s="107">
        <f>SUMPRODUCT(('Hypothèses des scénarios'!$D$43:$D$1010=$B47)*('Hypothèses des scénarios'!$Y$43:$Y$1010&lt;=Z$15)*('Hypothèses des scénarios'!$Z$43:$Z$1010&gt;=Z$15),('Hypothèses des scénarios'!$T$43:$T$1010))</f>
        <v>0</v>
      </c>
      <c r="AA47" s="107">
        <f>SUMPRODUCT(('Hypothèses des scénarios'!$D$43:$D$1010=$B47)*('Hypothèses des scénarios'!$Y$43:$Y$1010&lt;=AA$15)*('Hypothèses des scénarios'!$Z$43:$Z$1010&gt;=AA$15),('Hypothèses des scénarios'!$T$43:$T$1010))</f>
        <v>0</v>
      </c>
      <c r="AB47" s="107">
        <f>SUMPRODUCT(('Hypothèses des scénarios'!$D$43:$D$1010=$B47)*('Hypothèses des scénarios'!$Y$43:$Y$1010&lt;=AB$15)*('Hypothèses des scénarios'!$Z$43:$Z$1010&gt;=AB$15),('Hypothèses des scénarios'!$T$43:$T$1010))</f>
        <v>0</v>
      </c>
      <c r="AC47" s="107">
        <f>SUMPRODUCT(('Hypothèses des scénarios'!$D$43:$D$1010=$B47)*('Hypothèses des scénarios'!$Y$43:$Y$1010&lt;=AC$15)*('Hypothèses des scénarios'!$Z$43:$Z$1010&gt;=AC$15),('Hypothèses des scénarios'!$T$43:$T$1010))</f>
        <v>0</v>
      </c>
      <c r="AD47" s="107">
        <f>SUMPRODUCT(('Hypothèses des scénarios'!$D$43:$D$1010=$B47)*('Hypothèses des scénarios'!$Y$43:$Y$1010&lt;=AD$15)*('Hypothèses des scénarios'!$Z$43:$Z$1010&gt;=AD$15),('Hypothèses des scénarios'!$T$43:$T$1010))</f>
        <v>0</v>
      </c>
    </row>
    <row r="48" spans="2:30" s="182" customFormat="1" x14ac:dyDescent="0.2">
      <c r="B48" s="13" t="s">
        <v>59</v>
      </c>
      <c r="C48" s="183"/>
      <c r="D48" s="184"/>
      <c r="E48" s="185"/>
      <c r="F48" s="181">
        <f t="shared" ref="F48:AD48" si="15">F47*((1+$C$3)^F16)</f>
        <v>0</v>
      </c>
      <c r="G48" s="181">
        <f t="shared" si="15"/>
        <v>0</v>
      </c>
      <c r="H48" s="181">
        <f t="shared" si="15"/>
        <v>0</v>
      </c>
      <c r="I48" s="181">
        <f t="shared" si="15"/>
        <v>0</v>
      </c>
      <c r="J48" s="181">
        <f t="shared" si="15"/>
        <v>0</v>
      </c>
      <c r="K48" s="181">
        <f t="shared" si="15"/>
        <v>0</v>
      </c>
      <c r="L48" s="181">
        <f t="shared" si="15"/>
        <v>0</v>
      </c>
      <c r="M48" s="181">
        <f t="shared" si="15"/>
        <v>0</v>
      </c>
      <c r="N48" s="181">
        <f t="shared" si="15"/>
        <v>0</v>
      </c>
      <c r="O48" s="181">
        <f t="shared" si="15"/>
        <v>0</v>
      </c>
      <c r="P48" s="181">
        <f t="shared" si="15"/>
        <v>0</v>
      </c>
      <c r="Q48" s="181">
        <f t="shared" si="15"/>
        <v>0</v>
      </c>
      <c r="R48" s="181">
        <f t="shared" si="15"/>
        <v>0</v>
      </c>
      <c r="S48" s="181">
        <f t="shared" si="15"/>
        <v>0</v>
      </c>
      <c r="T48" s="181">
        <f t="shared" si="15"/>
        <v>0</v>
      </c>
      <c r="U48" s="181">
        <f t="shared" si="15"/>
        <v>0</v>
      </c>
      <c r="V48" s="181">
        <f t="shared" si="15"/>
        <v>0</v>
      </c>
      <c r="W48" s="181">
        <f t="shared" si="15"/>
        <v>0</v>
      </c>
      <c r="X48" s="181">
        <f t="shared" si="15"/>
        <v>0</v>
      </c>
      <c r="Y48" s="181">
        <f t="shared" si="15"/>
        <v>0</v>
      </c>
      <c r="Z48" s="181">
        <f t="shared" si="15"/>
        <v>0</v>
      </c>
      <c r="AA48" s="181">
        <f t="shared" si="15"/>
        <v>0</v>
      </c>
      <c r="AB48" s="181">
        <f t="shared" si="15"/>
        <v>0</v>
      </c>
      <c r="AC48" s="181">
        <f t="shared" si="15"/>
        <v>0</v>
      </c>
      <c r="AD48" s="181">
        <f t="shared" si="15"/>
        <v>0</v>
      </c>
    </row>
    <row r="49" spans="1:30" ht="15" x14ac:dyDescent="0.2">
      <c r="B49" s="12" t="s">
        <v>41</v>
      </c>
      <c r="C49" s="114">
        <f ca="1">'Hypothèses des scénarios'!T31</f>
        <v>0</v>
      </c>
      <c r="D49" s="22"/>
      <c r="E49" s="38"/>
      <c r="F49" s="107">
        <f>SUMPRODUCT(('Hypothèses des scénarios'!$D$43:$D$1010=$B49)*('Hypothèses des scénarios'!$Y$43:$Y$1010&lt;=F$15)*('Hypothèses des scénarios'!$Z$43:$Z$1010&gt;=F$15),('Hypothèses des scénarios'!$T$43:$T$1010))</f>
        <v>0</v>
      </c>
      <c r="G49" s="107">
        <f>SUMPRODUCT(('Hypothèses des scénarios'!$D$43:$D$1010=$B49)*('Hypothèses des scénarios'!$Y$43:$Y$1010&lt;=G$15)*('Hypothèses des scénarios'!$Z$43:$Z$1010&gt;=G$15),('Hypothèses des scénarios'!$T$43:$T$1010))</f>
        <v>0</v>
      </c>
      <c r="H49" s="107">
        <f>SUMPRODUCT(('Hypothèses des scénarios'!$D$43:$D$1010=$B49)*('Hypothèses des scénarios'!$Y$43:$Y$1010&lt;=H$15)*('Hypothèses des scénarios'!$Z$43:$Z$1010&gt;=H$15),('Hypothèses des scénarios'!$T$43:$T$1010))</f>
        <v>0</v>
      </c>
      <c r="I49" s="107">
        <f>SUMPRODUCT(('Hypothèses des scénarios'!$D$43:$D$1010=$B49)*('Hypothèses des scénarios'!$Y$43:$Y$1010&lt;=I$15)*('Hypothèses des scénarios'!$Z$43:$Z$1010&gt;=I$15),('Hypothèses des scénarios'!$T$43:$T$1010))</f>
        <v>0</v>
      </c>
      <c r="J49" s="107">
        <f>SUMPRODUCT(('Hypothèses des scénarios'!$D$43:$D$1010=$B49)*('Hypothèses des scénarios'!$Y$43:$Y$1010&lt;=J$15)*('Hypothèses des scénarios'!$Z$43:$Z$1010&gt;=J$15),('Hypothèses des scénarios'!$T$43:$T$1010))</f>
        <v>0</v>
      </c>
      <c r="K49" s="107">
        <f>SUMPRODUCT(('Hypothèses des scénarios'!$D$43:$D$1010=$B49)*('Hypothèses des scénarios'!$Y$43:$Y$1010&lt;=K$15)*('Hypothèses des scénarios'!$Z$43:$Z$1010&gt;=K$15),('Hypothèses des scénarios'!$T$43:$T$1010))</f>
        <v>0</v>
      </c>
      <c r="L49" s="107">
        <f>SUMPRODUCT(('Hypothèses des scénarios'!$D$43:$D$1010=$B49)*('Hypothèses des scénarios'!$Y$43:$Y$1010&lt;=L$15)*('Hypothèses des scénarios'!$Z$43:$Z$1010&gt;=L$15),('Hypothèses des scénarios'!$T$43:$T$1010))</f>
        <v>0</v>
      </c>
      <c r="M49" s="107">
        <f>SUMPRODUCT(('Hypothèses des scénarios'!$D$43:$D$1010=$B49)*('Hypothèses des scénarios'!$Y$43:$Y$1010&lt;=M$15)*('Hypothèses des scénarios'!$Z$43:$Z$1010&gt;=M$15),('Hypothèses des scénarios'!$T$43:$T$1010))</f>
        <v>0</v>
      </c>
      <c r="N49" s="107">
        <f>SUMPRODUCT(('Hypothèses des scénarios'!$D$43:$D$1010=$B49)*('Hypothèses des scénarios'!$Y$43:$Y$1010&lt;=N$15)*('Hypothèses des scénarios'!$Z$43:$Z$1010&gt;=N$15),('Hypothèses des scénarios'!$T$43:$T$1010))</f>
        <v>0</v>
      </c>
      <c r="O49" s="107">
        <f>SUMPRODUCT(('Hypothèses des scénarios'!$D$43:$D$1010=$B49)*('Hypothèses des scénarios'!$Y$43:$Y$1010&lt;=O$15)*('Hypothèses des scénarios'!$Z$43:$Z$1010&gt;=O$15),('Hypothèses des scénarios'!$T$43:$T$1010))</f>
        <v>0</v>
      </c>
      <c r="P49" s="107">
        <f>SUMPRODUCT(('Hypothèses des scénarios'!$D$43:$D$1010=$B49)*('Hypothèses des scénarios'!$Y$43:$Y$1010&lt;=P$15)*('Hypothèses des scénarios'!$Z$43:$Z$1010&gt;=P$15),('Hypothèses des scénarios'!$T$43:$T$1010))</f>
        <v>0</v>
      </c>
      <c r="Q49" s="107">
        <f>SUMPRODUCT(('Hypothèses des scénarios'!$D$43:$D$1010=$B49)*('Hypothèses des scénarios'!$Y$43:$Y$1010&lt;=Q$15)*('Hypothèses des scénarios'!$Z$43:$Z$1010&gt;=Q$15),('Hypothèses des scénarios'!$T$43:$T$1010))</f>
        <v>0</v>
      </c>
      <c r="R49" s="107">
        <f>SUMPRODUCT(('Hypothèses des scénarios'!$D$43:$D$1010=$B49)*('Hypothèses des scénarios'!$Y$43:$Y$1010&lt;=R$15)*('Hypothèses des scénarios'!$Z$43:$Z$1010&gt;=R$15),('Hypothèses des scénarios'!$T$43:$T$1010))</f>
        <v>0</v>
      </c>
      <c r="S49" s="107">
        <f>SUMPRODUCT(('Hypothèses des scénarios'!$D$43:$D$1010=$B49)*('Hypothèses des scénarios'!$Y$43:$Y$1010&lt;=S$15)*('Hypothèses des scénarios'!$Z$43:$Z$1010&gt;=S$15),('Hypothèses des scénarios'!$T$43:$T$1010))</f>
        <v>0</v>
      </c>
      <c r="T49" s="107">
        <f>SUMPRODUCT(('Hypothèses des scénarios'!$D$43:$D$1010=$B49)*('Hypothèses des scénarios'!$Y$43:$Y$1010&lt;=T$15)*('Hypothèses des scénarios'!$Z$43:$Z$1010&gt;=T$15),('Hypothèses des scénarios'!$T$43:$T$1010))</f>
        <v>0</v>
      </c>
      <c r="U49" s="107">
        <f>SUMPRODUCT(('Hypothèses des scénarios'!$D$43:$D$1010=$B49)*('Hypothèses des scénarios'!$Y$43:$Y$1010&lt;=U$15)*('Hypothèses des scénarios'!$Z$43:$Z$1010&gt;=U$15),('Hypothèses des scénarios'!$T$43:$T$1010))</f>
        <v>0</v>
      </c>
      <c r="V49" s="107">
        <f>SUMPRODUCT(('Hypothèses des scénarios'!$D$43:$D$1010=$B49)*('Hypothèses des scénarios'!$Y$43:$Y$1010&lt;=V$15)*('Hypothèses des scénarios'!$Z$43:$Z$1010&gt;=V$15),('Hypothèses des scénarios'!$T$43:$T$1010))</f>
        <v>0</v>
      </c>
      <c r="W49" s="107">
        <f>SUMPRODUCT(('Hypothèses des scénarios'!$D$43:$D$1010=$B49)*('Hypothèses des scénarios'!$Y$43:$Y$1010&lt;=W$15)*('Hypothèses des scénarios'!$Z$43:$Z$1010&gt;=W$15),('Hypothèses des scénarios'!$T$43:$T$1010))</f>
        <v>0</v>
      </c>
      <c r="X49" s="107">
        <f>SUMPRODUCT(('Hypothèses des scénarios'!$D$43:$D$1010=$B49)*('Hypothèses des scénarios'!$Y$43:$Y$1010&lt;=X$15)*('Hypothèses des scénarios'!$Z$43:$Z$1010&gt;=X$15),('Hypothèses des scénarios'!$T$43:$T$1010))</f>
        <v>0</v>
      </c>
      <c r="Y49" s="107">
        <f>SUMPRODUCT(('Hypothèses des scénarios'!$D$43:$D$1010=$B49)*('Hypothèses des scénarios'!$Y$43:$Y$1010&lt;=Y$15)*('Hypothèses des scénarios'!$Z$43:$Z$1010&gt;=Y$15),('Hypothèses des scénarios'!$T$43:$T$1010))</f>
        <v>0</v>
      </c>
      <c r="Z49" s="107">
        <f>SUMPRODUCT(('Hypothèses des scénarios'!$D$43:$D$1010=$B49)*('Hypothèses des scénarios'!$Y$43:$Y$1010&lt;=Z$15)*('Hypothèses des scénarios'!$Z$43:$Z$1010&gt;=Z$15),('Hypothèses des scénarios'!$T$43:$T$1010))</f>
        <v>0</v>
      </c>
      <c r="AA49" s="107">
        <f>SUMPRODUCT(('Hypothèses des scénarios'!$D$43:$D$1010=$B49)*('Hypothèses des scénarios'!$Y$43:$Y$1010&lt;=AA$15)*('Hypothèses des scénarios'!$Z$43:$Z$1010&gt;=AA$15),('Hypothèses des scénarios'!$T$43:$T$1010))</f>
        <v>0</v>
      </c>
      <c r="AB49" s="107">
        <f>SUMPRODUCT(('Hypothèses des scénarios'!$D$43:$D$1010=$B49)*('Hypothèses des scénarios'!$Y$43:$Y$1010&lt;=AB$15)*('Hypothèses des scénarios'!$Z$43:$Z$1010&gt;=AB$15),('Hypothèses des scénarios'!$T$43:$T$1010))</f>
        <v>0</v>
      </c>
      <c r="AC49" s="107">
        <f>SUMPRODUCT(('Hypothèses des scénarios'!$D$43:$D$1010=$B49)*('Hypothèses des scénarios'!$Y$43:$Y$1010&lt;=AC$15)*('Hypothèses des scénarios'!$Z$43:$Z$1010&gt;=AC$15),('Hypothèses des scénarios'!$T$43:$T$1010))</f>
        <v>0</v>
      </c>
      <c r="AD49" s="107">
        <f>SUMPRODUCT(('Hypothèses des scénarios'!$D$43:$D$1010=$B49)*('Hypothèses des scénarios'!$Y$43:$Y$1010&lt;=AD$15)*('Hypothèses des scénarios'!$Z$43:$Z$1010&gt;=AD$15),('Hypothèses des scénarios'!$T$43:$T$1010))</f>
        <v>0</v>
      </c>
    </row>
    <row r="50" spans="1:30" s="182" customFormat="1" x14ac:dyDescent="0.2">
      <c r="B50" s="13" t="s">
        <v>59</v>
      </c>
      <c r="C50" s="183"/>
      <c r="D50" s="184"/>
      <c r="E50" s="185"/>
      <c r="F50" s="240">
        <f>F49*((1+$C$1)^F18)</f>
        <v>0</v>
      </c>
      <c r="G50" s="240">
        <f t="shared" ref="G50:AD50" si="16">G49*((1+$C$1)^G18)</f>
        <v>0</v>
      </c>
      <c r="H50" s="240">
        <f t="shared" si="16"/>
        <v>0</v>
      </c>
      <c r="I50" s="240">
        <f t="shared" si="16"/>
        <v>0</v>
      </c>
      <c r="J50" s="240">
        <f t="shared" si="16"/>
        <v>0</v>
      </c>
      <c r="K50" s="240">
        <f t="shared" si="16"/>
        <v>0</v>
      </c>
      <c r="L50" s="240">
        <f t="shared" si="16"/>
        <v>0</v>
      </c>
      <c r="M50" s="240">
        <f t="shared" si="16"/>
        <v>0</v>
      </c>
      <c r="N50" s="240">
        <f t="shared" si="16"/>
        <v>0</v>
      </c>
      <c r="O50" s="240">
        <f t="shared" si="16"/>
        <v>0</v>
      </c>
      <c r="P50" s="240">
        <f t="shared" si="16"/>
        <v>0</v>
      </c>
      <c r="Q50" s="240">
        <f t="shared" si="16"/>
        <v>0</v>
      </c>
      <c r="R50" s="240">
        <f t="shared" si="16"/>
        <v>0</v>
      </c>
      <c r="S50" s="240">
        <f t="shared" si="16"/>
        <v>0</v>
      </c>
      <c r="T50" s="240">
        <f t="shared" si="16"/>
        <v>0</v>
      </c>
      <c r="U50" s="240">
        <f t="shared" si="16"/>
        <v>0</v>
      </c>
      <c r="V50" s="240">
        <f t="shared" si="16"/>
        <v>0</v>
      </c>
      <c r="W50" s="240">
        <f t="shared" si="16"/>
        <v>0</v>
      </c>
      <c r="X50" s="240">
        <f t="shared" si="16"/>
        <v>0</v>
      </c>
      <c r="Y50" s="240">
        <f t="shared" si="16"/>
        <v>0</v>
      </c>
      <c r="Z50" s="240">
        <f t="shared" si="16"/>
        <v>0</v>
      </c>
      <c r="AA50" s="240">
        <f t="shared" si="16"/>
        <v>0</v>
      </c>
      <c r="AB50" s="240">
        <f t="shared" si="16"/>
        <v>0</v>
      </c>
      <c r="AC50" s="240">
        <f t="shared" si="16"/>
        <v>0</v>
      </c>
      <c r="AD50" s="240">
        <f t="shared" si="16"/>
        <v>0</v>
      </c>
    </row>
    <row r="51" spans="1:30" s="40" customFormat="1" x14ac:dyDescent="0.2">
      <c r="B51" s="15"/>
      <c r="C51" s="116"/>
      <c r="D51" s="39"/>
      <c r="F51" s="41"/>
      <c r="G51" s="41"/>
      <c r="H51" s="41"/>
      <c r="I51" s="41"/>
      <c r="J51" s="41"/>
      <c r="K51" s="41"/>
      <c r="L51" s="41"/>
      <c r="M51" s="41"/>
      <c r="N51" s="41"/>
      <c r="O51" s="41"/>
      <c r="P51" s="41"/>
      <c r="Q51" s="41"/>
      <c r="R51" s="41"/>
      <c r="S51" s="41"/>
      <c r="T51" s="41"/>
      <c r="U51" s="41"/>
      <c r="V51" s="41"/>
      <c r="W51" s="41"/>
      <c r="X51" s="41"/>
      <c r="Y51" s="41"/>
      <c r="Z51" s="41"/>
      <c r="AA51" s="41"/>
      <c r="AB51" s="41"/>
      <c r="AC51" s="41"/>
      <c r="AD51" s="41"/>
    </row>
    <row r="52" spans="1:30" s="42" customFormat="1" x14ac:dyDescent="0.2">
      <c r="B52" s="16" t="s">
        <v>62</v>
      </c>
      <c r="C52" s="115"/>
      <c r="F52" s="43">
        <f>F39+F41+F43+F45+F47+F49</f>
        <v>0</v>
      </c>
      <c r="G52" s="43">
        <f t="shared" ref="G52:AD53" si="17">G39+G41+G43+G45+G47+G49</f>
        <v>0</v>
      </c>
      <c r="H52" s="43">
        <f t="shared" si="17"/>
        <v>0</v>
      </c>
      <c r="I52" s="43">
        <f t="shared" si="17"/>
        <v>0</v>
      </c>
      <c r="J52" s="43">
        <f t="shared" si="17"/>
        <v>0</v>
      </c>
      <c r="K52" s="43">
        <f t="shared" si="17"/>
        <v>0</v>
      </c>
      <c r="L52" s="43">
        <f t="shared" si="17"/>
        <v>0</v>
      </c>
      <c r="M52" s="43">
        <f t="shared" si="17"/>
        <v>0</v>
      </c>
      <c r="N52" s="43">
        <f t="shared" si="17"/>
        <v>0</v>
      </c>
      <c r="O52" s="43">
        <f t="shared" si="17"/>
        <v>0</v>
      </c>
      <c r="P52" s="43">
        <f t="shared" si="17"/>
        <v>0</v>
      </c>
      <c r="Q52" s="43">
        <f t="shared" si="17"/>
        <v>0</v>
      </c>
      <c r="R52" s="43">
        <f t="shared" si="17"/>
        <v>0</v>
      </c>
      <c r="S52" s="43">
        <f t="shared" si="17"/>
        <v>0</v>
      </c>
      <c r="T52" s="43">
        <f t="shared" si="17"/>
        <v>0</v>
      </c>
      <c r="U52" s="43">
        <f t="shared" si="17"/>
        <v>0</v>
      </c>
      <c r="V52" s="43">
        <f t="shared" si="17"/>
        <v>0</v>
      </c>
      <c r="W52" s="43">
        <f t="shared" si="17"/>
        <v>0</v>
      </c>
      <c r="X52" s="43">
        <f t="shared" si="17"/>
        <v>0</v>
      </c>
      <c r="Y52" s="43">
        <f t="shared" si="17"/>
        <v>0</v>
      </c>
      <c r="Z52" s="43">
        <f t="shared" si="17"/>
        <v>0</v>
      </c>
      <c r="AA52" s="43">
        <f t="shared" si="17"/>
        <v>0</v>
      </c>
      <c r="AB52" s="43">
        <f t="shared" si="17"/>
        <v>0</v>
      </c>
      <c r="AC52" s="43">
        <f t="shared" si="17"/>
        <v>0</v>
      </c>
      <c r="AD52" s="43">
        <f t="shared" si="17"/>
        <v>0</v>
      </c>
    </row>
    <row r="53" spans="1:30" s="44" customFormat="1" x14ac:dyDescent="0.2">
      <c r="B53" s="17" t="s">
        <v>4</v>
      </c>
      <c r="C53" s="115"/>
      <c r="F53" s="43">
        <f>F40+F42+F44+F46+F48+F50</f>
        <v>0</v>
      </c>
      <c r="G53" s="43">
        <f t="shared" si="17"/>
        <v>0</v>
      </c>
      <c r="H53" s="43">
        <f t="shared" si="17"/>
        <v>0</v>
      </c>
      <c r="I53" s="43">
        <f t="shared" si="17"/>
        <v>0</v>
      </c>
      <c r="J53" s="43">
        <f t="shared" si="17"/>
        <v>0</v>
      </c>
      <c r="K53" s="43">
        <f t="shared" si="17"/>
        <v>0</v>
      </c>
      <c r="L53" s="43">
        <f t="shared" si="17"/>
        <v>0</v>
      </c>
      <c r="M53" s="43">
        <f t="shared" si="17"/>
        <v>0</v>
      </c>
      <c r="N53" s="43">
        <f t="shared" si="17"/>
        <v>0</v>
      </c>
      <c r="O53" s="43">
        <f t="shared" si="17"/>
        <v>0</v>
      </c>
      <c r="P53" s="43">
        <f t="shared" si="17"/>
        <v>0</v>
      </c>
      <c r="Q53" s="43">
        <f t="shared" si="17"/>
        <v>0</v>
      </c>
      <c r="R53" s="43">
        <f t="shared" si="17"/>
        <v>0</v>
      </c>
      <c r="S53" s="43">
        <f t="shared" si="17"/>
        <v>0</v>
      </c>
      <c r="T53" s="43">
        <f t="shared" si="17"/>
        <v>0</v>
      </c>
      <c r="U53" s="43">
        <f t="shared" si="17"/>
        <v>0</v>
      </c>
      <c r="V53" s="43">
        <f t="shared" si="17"/>
        <v>0</v>
      </c>
      <c r="W53" s="43">
        <f t="shared" si="17"/>
        <v>0</v>
      </c>
      <c r="X53" s="43">
        <f t="shared" si="17"/>
        <v>0</v>
      </c>
      <c r="Y53" s="43">
        <f t="shared" si="17"/>
        <v>0</v>
      </c>
      <c r="Z53" s="43">
        <f t="shared" si="17"/>
        <v>0</v>
      </c>
      <c r="AA53" s="43">
        <f t="shared" si="17"/>
        <v>0</v>
      </c>
      <c r="AB53" s="43">
        <f t="shared" si="17"/>
        <v>0</v>
      </c>
      <c r="AC53" s="43">
        <f t="shared" si="17"/>
        <v>0</v>
      </c>
      <c r="AD53" s="43">
        <f t="shared" si="17"/>
        <v>0</v>
      </c>
    </row>
    <row r="54" spans="1:30" x14ac:dyDescent="0.2">
      <c r="B54" s="19"/>
      <c r="C54" s="116"/>
      <c r="D54" s="22"/>
      <c r="F54" s="46"/>
      <c r="G54" s="46"/>
      <c r="H54" s="46"/>
      <c r="I54" s="46"/>
      <c r="J54" s="46"/>
      <c r="K54" s="46"/>
      <c r="L54" s="46"/>
      <c r="M54" s="46"/>
      <c r="N54" s="46"/>
      <c r="O54" s="46"/>
      <c r="P54" s="46"/>
      <c r="Q54" s="46"/>
      <c r="R54" s="46"/>
      <c r="S54" s="46"/>
      <c r="T54" s="46"/>
      <c r="U54" s="46"/>
      <c r="V54" s="46"/>
      <c r="W54" s="46"/>
      <c r="X54" s="46"/>
      <c r="Y54" s="46"/>
      <c r="Z54" s="46"/>
      <c r="AA54" s="46"/>
      <c r="AB54" s="46"/>
      <c r="AC54" s="46"/>
      <c r="AD54" s="46"/>
    </row>
    <row r="55" spans="1:30" ht="15" x14ac:dyDescent="0.2">
      <c r="B55" s="20" t="s">
        <v>17</v>
      </c>
      <c r="C55" s="114">
        <f ca="1">'Hypothèses des scénarios'!T35</f>
        <v>0</v>
      </c>
      <c r="D55" s="39"/>
      <c r="E55" s="47"/>
      <c r="F55" s="96"/>
      <c r="G55" s="96"/>
      <c r="H55" s="96"/>
      <c r="I55" s="96"/>
      <c r="J55" s="96"/>
      <c r="K55" s="96"/>
      <c r="L55" s="96"/>
      <c r="M55" s="96"/>
      <c r="N55" s="96"/>
      <c r="O55" s="96"/>
      <c r="P55" s="96"/>
      <c r="Q55" s="96"/>
      <c r="R55" s="96"/>
      <c r="S55" s="96"/>
      <c r="T55" s="96"/>
      <c r="U55" s="96"/>
      <c r="V55" s="96"/>
      <c r="W55" s="96"/>
      <c r="X55" s="96"/>
      <c r="Y55" s="96"/>
      <c r="Z55" s="96"/>
      <c r="AA55" s="96"/>
      <c r="AB55" s="96"/>
      <c r="AC55" s="96"/>
      <c r="AD55" s="107">
        <f ca="1">C55</f>
        <v>0</v>
      </c>
    </row>
    <row r="56" spans="1:30" s="22" customFormat="1" x14ac:dyDescent="0.2">
      <c r="B56" s="18"/>
      <c r="C56" s="14"/>
      <c r="F56" s="46"/>
      <c r="G56" s="46"/>
      <c r="H56" s="46"/>
      <c r="I56" s="46"/>
      <c r="J56" s="46"/>
      <c r="K56" s="46"/>
      <c r="L56" s="46"/>
      <c r="M56" s="46"/>
      <c r="N56" s="50"/>
      <c r="O56" s="50"/>
      <c r="P56" s="50"/>
      <c r="Q56" s="50"/>
      <c r="R56" s="50"/>
      <c r="S56" s="50"/>
      <c r="T56" s="50"/>
      <c r="U56" s="50"/>
      <c r="V56" s="50"/>
      <c r="W56" s="50"/>
      <c r="X56" s="50"/>
      <c r="Y56" s="50"/>
      <c r="Z56" s="50"/>
      <c r="AA56" s="46"/>
      <c r="AB56" s="46"/>
      <c r="AC56" s="46"/>
      <c r="AD56" s="46"/>
    </row>
    <row r="57" spans="1:30" x14ac:dyDescent="0.2">
      <c r="A57" s="126"/>
      <c r="B57" s="127" t="s">
        <v>23</v>
      </c>
      <c r="C57" s="94"/>
      <c r="F57" s="51">
        <f>-F37-F53</f>
        <v>0</v>
      </c>
      <c r="G57" s="51">
        <f t="shared" ref="G57:AC57" si="18">-G37-G53</f>
        <v>0</v>
      </c>
      <c r="H57" s="51">
        <f t="shared" si="18"/>
        <v>0</v>
      </c>
      <c r="I57" s="51">
        <f t="shared" si="18"/>
        <v>0</v>
      </c>
      <c r="J57" s="51">
        <f t="shared" si="18"/>
        <v>0</v>
      </c>
      <c r="K57" s="51">
        <f t="shared" si="18"/>
        <v>0</v>
      </c>
      <c r="L57" s="51">
        <f t="shared" si="18"/>
        <v>0</v>
      </c>
      <c r="M57" s="51">
        <f t="shared" si="18"/>
        <v>0</v>
      </c>
      <c r="N57" s="51">
        <f t="shared" si="18"/>
        <v>0</v>
      </c>
      <c r="O57" s="51">
        <f t="shared" si="18"/>
        <v>0</v>
      </c>
      <c r="P57" s="51">
        <f t="shared" si="18"/>
        <v>0</v>
      </c>
      <c r="Q57" s="51">
        <f t="shared" si="18"/>
        <v>0</v>
      </c>
      <c r="R57" s="51">
        <f t="shared" si="18"/>
        <v>0</v>
      </c>
      <c r="S57" s="51">
        <f t="shared" si="18"/>
        <v>0</v>
      </c>
      <c r="T57" s="51">
        <f t="shared" si="18"/>
        <v>0</v>
      </c>
      <c r="U57" s="51">
        <f t="shared" si="18"/>
        <v>0</v>
      </c>
      <c r="V57" s="51">
        <f t="shared" si="18"/>
        <v>0</v>
      </c>
      <c r="W57" s="51">
        <f t="shared" si="18"/>
        <v>0</v>
      </c>
      <c r="X57" s="51">
        <f t="shared" si="18"/>
        <v>0</v>
      </c>
      <c r="Y57" s="51">
        <f t="shared" si="18"/>
        <v>0</v>
      </c>
      <c r="Z57" s="51">
        <f t="shared" si="18"/>
        <v>0</v>
      </c>
      <c r="AA57" s="51">
        <f t="shared" si="18"/>
        <v>0</v>
      </c>
      <c r="AB57" s="51">
        <f t="shared" si="18"/>
        <v>0</v>
      </c>
      <c r="AC57" s="51">
        <f t="shared" si="18"/>
        <v>0</v>
      </c>
      <c r="AD57" s="51">
        <f ca="1">-AD37-AD53+AD55</f>
        <v>0</v>
      </c>
    </row>
    <row r="58" spans="1:30" x14ac:dyDescent="0.2">
      <c r="A58" s="91"/>
      <c r="B58" s="127" t="s">
        <v>6</v>
      </c>
      <c r="C58" s="94"/>
      <c r="F58" s="52">
        <f t="shared" ref="F58:AD58" si="19">F57/((1+$C$4)^F$14)</f>
        <v>0</v>
      </c>
      <c r="G58" s="52">
        <f t="shared" si="19"/>
        <v>0</v>
      </c>
      <c r="H58" s="52">
        <f t="shared" si="19"/>
        <v>0</v>
      </c>
      <c r="I58" s="52">
        <f t="shared" si="19"/>
        <v>0</v>
      </c>
      <c r="J58" s="52">
        <f t="shared" si="19"/>
        <v>0</v>
      </c>
      <c r="K58" s="52">
        <f t="shared" si="19"/>
        <v>0</v>
      </c>
      <c r="L58" s="52">
        <f t="shared" si="19"/>
        <v>0</v>
      </c>
      <c r="M58" s="52">
        <f t="shared" si="19"/>
        <v>0</v>
      </c>
      <c r="N58" s="52">
        <f t="shared" si="19"/>
        <v>0</v>
      </c>
      <c r="O58" s="52">
        <f t="shared" si="19"/>
        <v>0</v>
      </c>
      <c r="P58" s="52">
        <f t="shared" si="19"/>
        <v>0</v>
      </c>
      <c r="Q58" s="52">
        <f t="shared" si="19"/>
        <v>0</v>
      </c>
      <c r="R58" s="52">
        <f t="shared" si="19"/>
        <v>0</v>
      </c>
      <c r="S58" s="52">
        <f t="shared" si="19"/>
        <v>0</v>
      </c>
      <c r="T58" s="52">
        <f t="shared" si="19"/>
        <v>0</v>
      </c>
      <c r="U58" s="52">
        <f t="shared" si="19"/>
        <v>0</v>
      </c>
      <c r="V58" s="52">
        <f t="shared" si="19"/>
        <v>0</v>
      </c>
      <c r="W58" s="52">
        <f t="shared" si="19"/>
        <v>0</v>
      </c>
      <c r="X58" s="52">
        <f t="shared" si="19"/>
        <v>0</v>
      </c>
      <c r="Y58" s="52">
        <f t="shared" si="19"/>
        <v>0</v>
      </c>
      <c r="Z58" s="52">
        <f t="shared" si="19"/>
        <v>0</v>
      </c>
      <c r="AA58" s="52">
        <f t="shared" si="19"/>
        <v>0</v>
      </c>
      <c r="AB58" s="52">
        <f t="shared" si="19"/>
        <v>0</v>
      </c>
      <c r="AC58" s="52">
        <f t="shared" si="19"/>
        <v>0</v>
      </c>
      <c r="AD58" s="52">
        <f t="shared" ca="1" si="19"/>
        <v>0</v>
      </c>
    </row>
    <row r="59" spans="1:30" ht="12.75" customHeight="1" x14ac:dyDescent="0.2">
      <c r="A59" s="91"/>
      <c r="B59" s="127" t="s">
        <v>24</v>
      </c>
      <c r="F59" s="48"/>
      <c r="G59" s="48"/>
      <c r="H59" s="48"/>
      <c r="I59" s="48"/>
      <c r="J59" s="48"/>
      <c r="K59" s="48"/>
      <c r="L59" s="48"/>
      <c r="M59" s="49"/>
      <c r="N59" s="49"/>
      <c r="O59" s="51">
        <f>SUM(F57:O57)</f>
        <v>0</v>
      </c>
      <c r="P59" s="53"/>
      <c r="Q59" s="48"/>
      <c r="R59" s="48"/>
      <c r="S59" s="48"/>
      <c r="T59" s="48"/>
      <c r="U59" s="48"/>
      <c r="V59" s="48"/>
      <c r="W59" s="49"/>
      <c r="X59" s="49"/>
      <c r="Y59" s="51">
        <f>SUM(F57:Y57)</f>
        <v>0</v>
      </c>
      <c r="Z59" s="53"/>
      <c r="AA59" s="48"/>
      <c r="AB59" s="54"/>
      <c r="AD59" s="51">
        <f ca="1">SUM(F57:AD57)-AD55</f>
        <v>0</v>
      </c>
    </row>
  </sheetData>
  <sheetProtection algorithmName="SHA-512" hashValue="W7B7MvMDrUTu7i3zdwHoirmCnEyjNobixJ3QEd9JI4fOmyyAQXHcxWdlKO89olgpi+zm5vmrEspGLTWo55TY5A==" saltValue="cCEkXoKOmBBb7dwYb42iKg==" spinCount="100000" sheet="1" objects="1" scenarios="1" formatCells="0"/>
  <mergeCells count="18">
    <mergeCell ref="Y2:AB2"/>
    <mergeCell ref="AC2:AD2"/>
    <mergeCell ref="AI3:AK3"/>
    <mergeCell ref="D4:E4"/>
    <mergeCell ref="K2:O2"/>
    <mergeCell ref="P2:R2"/>
    <mergeCell ref="S2:V2"/>
    <mergeCell ref="W2:X2"/>
    <mergeCell ref="B11:B13"/>
    <mergeCell ref="E12:E13"/>
    <mergeCell ref="B7:B8"/>
    <mergeCell ref="D2:E2"/>
    <mergeCell ref="F2:J2"/>
    <mergeCell ref="D9:E9"/>
    <mergeCell ref="D5:E5"/>
    <mergeCell ref="D6:E6"/>
    <mergeCell ref="D7:E7"/>
    <mergeCell ref="D8:E8"/>
  </mergeCells>
  <phoneticPr fontId="16" type="noConversion"/>
  <printOptions headings="1"/>
  <pageMargins left="0.78740157480314965" right="0.78740157480314965" top="0.98425196850393704" bottom="0.98425196850393704" header="0.51181102362204722" footer="0.51181102362204722"/>
  <pageSetup paperSize="8" scale="32" orientation="landscape"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FFC000"/>
    <pageSetUpPr fitToPage="1"/>
  </sheetPr>
  <dimension ref="A1:AK59"/>
  <sheetViews>
    <sheetView showGridLines="0" showZeros="0" topLeftCell="A13" zoomScale="85" zoomScaleNormal="85" zoomScaleSheetLayoutView="85" workbookViewId="0">
      <selection activeCell="B33" sqref="B33:C33"/>
    </sheetView>
  </sheetViews>
  <sheetFormatPr baseColWidth="10" defaultColWidth="11.42578125" defaultRowHeight="12.75" x14ac:dyDescent="0.2"/>
  <cols>
    <col min="1" max="1" width="6.85546875" style="24" customWidth="1"/>
    <col min="2" max="2" width="71.5703125" style="21" customWidth="1"/>
    <col min="3" max="3" width="12.7109375" style="27" customWidth="1"/>
    <col min="4" max="4" width="4.7109375" style="24" customWidth="1"/>
    <col min="5" max="5" width="4.28515625" style="24" bestFit="1" customWidth="1"/>
    <col min="6" max="6" width="16.5703125" style="24" customWidth="1"/>
    <col min="7" max="7" width="17" style="24" customWidth="1"/>
    <col min="8" max="30" width="15" style="24" customWidth="1"/>
    <col min="31" max="16384" width="11.42578125" style="24"/>
  </cols>
  <sheetData>
    <row r="1" spans="2:37" x14ac:dyDescent="0.2">
      <c r="B1" s="4" t="s">
        <v>0</v>
      </c>
      <c r="C1" s="5">
        <f>'Hypothèses des scénarios'!Z4</f>
        <v>0.02</v>
      </c>
      <c r="D1" s="1"/>
      <c r="E1" s="22"/>
      <c r="F1" s="22"/>
      <c r="G1" s="22"/>
      <c r="H1" s="22"/>
      <c r="I1" s="23"/>
    </row>
    <row r="2" spans="2:37" ht="12.75" customHeight="1" x14ac:dyDescent="0.2">
      <c r="B2" s="4" t="s">
        <v>1</v>
      </c>
      <c r="C2" s="5">
        <f>'Hypothèses des scénarios'!Z5</f>
        <v>0.02</v>
      </c>
      <c r="D2" s="543"/>
      <c r="E2" s="543"/>
      <c r="F2" s="541"/>
      <c r="G2" s="541"/>
      <c r="H2" s="541"/>
      <c r="I2" s="541"/>
      <c r="J2" s="541"/>
      <c r="K2" s="541"/>
      <c r="L2" s="541"/>
      <c r="M2" s="541"/>
      <c r="N2" s="541"/>
      <c r="O2" s="541"/>
      <c r="P2" s="541"/>
      <c r="Q2" s="541"/>
      <c r="R2" s="541"/>
      <c r="S2" s="541"/>
      <c r="T2" s="541"/>
      <c r="U2" s="541"/>
      <c r="V2" s="541"/>
      <c r="W2" s="541"/>
      <c r="X2" s="541"/>
      <c r="Y2" s="542"/>
      <c r="Z2" s="542"/>
      <c r="AA2" s="542"/>
      <c r="AB2" s="542"/>
      <c r="AC2" s="542"/>
      <c r="AD2" s="542"/>
    </row>
    <row r="3" spans="2:37" x14ac:dyDescent="0.2">
      <c r="B3" s="4" t="s">
        <v>9</v>
      </c>
      <c r="C3" s="5">
        <f>'Hypothèses des scénarios'!Z6</f>
        <v>1.4999999999999999E-2</v>
      </c>
      <c r="D3" s="131"/>
      <c r="E3" s="39"/>
      <c r="F3" s="132"/>
      <c r="G3" s="132"/>
      <c r="H3" s="132"/>
      <c r="I3" s="132"/>
      <c r="J3" s="132"/>
      <c r="K3" s="132"/>
      <c r="L3" s="132"/>
      <c r="M3" s="132"/>
      <c r="N3" s="132"/>
      <c r="O3" s="132"/>
      <c r="P3" s="133"/>
      <c r="Q3" s="133"/>
      <c r="R3" s="133"/>
      <c r="S3" s="133"/>
      <c r="T3" s="133"/>
      <c r="U3" s="133"/>
      <c r="V3" s="133"/>
      <c r="W3" s="133"/>
      <c r="X3" s="133"/>
      <c r="Y3" s="134"/>
      <c r="Z3" s="135"/>
      <c r="AA3" s="134"/>
      <c r="AB3" s="135"/>
      <c r="AC3" s="136"/>
      <c r="AD3" s="133"/>
      <c r="AE3" s="112"/>
      <c r="AF3" s="112"/>
      <c r="AG3" s="112"/>
      <c r="AH3" s="112"/>
      <c r="AI3" s="549"/>
      <c r="AJ3" s="549"/>
      <c r="AK3" s="549"/>
    </row>
    <row r="4" spans="2:37" x14ac:dyDescent="0.2">
      <c r="B4" s="55" t="s">
        <v>8</v>
      </c>
      <c r="C4" s="6">
        <f>'Hypothèses des scénarios'!AC4</f>
        <v>0.02</v>
      </c>
      <c r="D4" s="544"/>
      <c r="E4" s="544"/>
      <c r="F4" s="137"/>
      <c r="G4" s="137"/>
      <c r="H4" s="148"/>
      <c r="I4" s="149"/>
      <c r="J4" s="165"/>
      <c r="K4" s="141"/>
      <c r="L4" s="142"/>
      <c r="M4" s="166"/>
      <c r="N4" s="166"/>
      <c r="O4" s="166"/>
      <c r="P4" s="144"/>
      <c r="Q4" s="144"/>
      <c r="R4" s="145"/>
      <c r="S4" s="146"/>
      <c r="T4" s="145"/>
      <c r="U4" s="144"/>
      <c r="V4" s="147"/>
      <c r="W4" s="144"/>
      <c r="X4" s="145"/>
      <c r="Y4" s="146"/>
      <c r="Z4" s="144"/>
      <c r="AA4" s="144"/>
      <c r="AB4" s="147"/>
      <c r="AC4" s="141"/>
      <c r="AD4" s="141"/>
      <c r="AE4" s="84"/>
      <c r="AF4" s="83"/>
      <c r="AG4" s="113"/>
      <c r="AH4" s="113"/>
      <c r="AI4" s="81"/>
      <c r="AJ4" s="81"/>
      <c r="AK4" s="82"/>
    </row>
    <row r="5" spans="2:37" x14ac:dyDescent="0.2">
      <c r="B5" s="110"/>
      <c r="C5" s="80"/>
      <c r="D5" s="544"/>
      <c r="E5" s="544"/>
      <c r="F5" s="137"/>
      <c r="G5" s="137"/>
      <c r="H5" s="148"/>
      <c r="I5" s="149"/>
      <c r="J5" s="165"/>
      <c r="K5" s="141"/>
      <c r="L5" s="142"/>
      <c r="M5" s="166"/>
      <c r="N5" s="166"/>
      <c r="O5" s="166"/>
      <c r="P5" s="144"/>
      <c r="Q5" s="144"/>
      <c r="R5" s="145"/>
      <c r="S5" s="144"/>
      <c r="T5" s="145"/>
      <c r="U5" s="144"/>
      <c r="V5" s="144"/>
      <c r="W5" s="144"/>
      <c r="X5" s="145"/>
      <c r="Y5" s="144"/>
      <c r="Z5" s="144"/>
      <c r="AA5" s="144"/>
      <c r="AB5" s="144"/>
      <c r="AC5" s="141"/>
      <c r="AD5" s="141"/>
      <c r="AE5" s="87"/>
      <c r="AF5" s="86"/>
      <c r="AG5" s="88"/>
      <c r="AH5" s="86"/>
      <c r="AI5" s="89"/>
      <c r="AJ5" s="85"/>
      <c r="AK5" s="85"/>
    </row>
    <row r="6" spans="2:37" x14ac:dyDescent="0.2">
      <c r="B6" s="79"/>
      <c r="D6" s="544"/>
      <c r="E6" s="544"/>
      <c r="F6" s="137"/>
      <c r="G6" s="137"/>
      <c r="H6" s="148"/>
      <c r="I6" s="149"/>
      <c r="J6" s="165"/>
      <c r="K6" s="141"/>
      <c r="L6" s="142"/>
      <c r="M6" s="166"/>
      <c r="N6" s="166"/>
      <c r="O6" s="166"/>
      <c r="P6" s="144"/>
      <c r="Q6" s="144"/>
      <c r="R6" s="145"/>
      <c r="S6" s="146"/>
      <c r="T6" s="145"/>
      <c r="U6" s="144"/>
      <c r="V6" s="147"/>
      <c r="W6" s="144"/>
      <c r="X6" s="145"/>
      <c r="Y6" s="146"/>
      <c r="Z6" s="144"/>
      <c r="AA6" s="144"/>
      <c r="AB6" s="147"/>
      <c r="AC6" s="141"/>
      <c r="AD6" s="141"/>
      <c r="AE6" s="87"/>
      <c r="AF6" s="86"/>
      <c r="AG6" s="88"/>
      <c r="AH6" s="86"/>
      <c r="AI6" s="89"/>
      <c r="AJ6" s="85"/>
      <c r="AK6" s="85"/>
    </row>
    <row r="7" spans="2:37" x14ac:dyDescent="0.2">
      <c r="B7" s="561">
        <f>'Synthèse globale CF-VAN'!B84</f>
        <v>0</v>
      </c>
      <c r="C7" s="28"/>
      <c r="D7" s="551"/>
      <c r="E7" s="551"/>
      <c r="F7" s="150"/>
      <c r="G7" s="137"/>
      <c r="H7" s="138"/>
      <c r="I7" s="139"/>
      <c r="J7" s="140"/>
      <c r="K7" s="151"/>
      <c r="L7" s="152"/>
      <c r="M7" s="143"/>
      <c r="N7" s="143"/>
      <c r="O7" s="143"/>
      <c r="P7" s="153"/>
      <c r="Q7" s="153"/>
      <c r="R7" s="154"/>
      <c r="S7" s="153"/>
      <c r="T7" s="154"/>
      <c r="U7" s="153"/>
      <c r="V7" s="155"/>
      <c r="W7" s="153"/>
      <c r="X7" s="154"/>
      <c r="Y7" s="153"/>
      <c r="Z7" s="153"/>
      <c r="AA7" s="153"/>
      <c r="AB7" s="155"/>
      <c r="AC7" s="141"/>
      <c r="AD7" s="141"/>
      <c r="AE7" s="87"/>
      <c r="AF7" s="86"/>
      <c r="AG7" s="88"/>
      <c r="AH7" s="86"/>
      <c r="AI7" s="89"/>
      <c r="AJ7" s="85"/>
      <c r="AK7" s="85"/>
    </row>
    <row r="8" spans="2:37" x14ac:dyDescent="0.2">
      <c r="B8" s="561"/>
      <c r="C8" s="28"/>
      <c r="D8" s="551"/>
      <c r="E8" s="551"/>
      <c r="F8" s="150"/>
      <c r="G8" s="150"/>
      <c r="H8" s="138"/>
      <c r="I8" s="139"/>
      <c r="J8" s="140"/>
      <c r="K8" s="151"/>
      <c r="L8" s="151"/>
      <c r="M8" s="143"/>
      <c r="N8" s="143"/>
      <c r="O8" s="143"/>
      <c r="P8" s="153"/>
      <c r="Q8" s="153"/>
      <c r="R8" s="154"/>
      <c r="S8" s="153"/>
      <c r="T8" s="154"/>
      <c r="U8" s="153"/>
      <c r="V8" s="155"/>
      <c r="W8" s="153"/>
      <c r="X8" s="154"/>
      <c r="Y8" s="153"/>
      <c r="Z8" s="153"/>
      <c r="AA8" s="153"/>
      <c r="AB8" s="155"/>
      <c r="AC8" s="141"/>
      <c r="AD8" s="141"/>
      <c r="AE8" s="87"/>
      <c r="AF8" s="86"/>
      <c r="AG8" s="88"/>
      <c r="AH8" s="86"/>
      <c r="AI8" s="89"/>
      <c r="AJ8" s="85"/>
      <c r="AK8" s="85"/>
    </row>
    <row r="9" spans="2:37" ht="13.5" thickBot="1" x14ac:dyDescent="0.25">
      <c r="B9" s="101"/>
      <c r="C9" s="28"/>
      <c r="D9" s="551"/>
      <c r="E9" s="551"/>
      <c r="F9" s="150"/>
      <c r="G9" s="150"/>
      <c r="H9" s="138"/>
      <c r="I9" s="139"/>
      <c r="J9" s="140"/>
      <c r="K9" s="151"/>
      <c r="L9" s="151"/>
      <c r="M9" s="143"/>
      <c r="N9" s="143"/>
      <c r="O9" s="143"/>
      <c r="P9" s="153"/>
      <c r="Q9" s="153"/>
      <c r="R9" s="154"/>
      <c r="S9" s="153"/>
      <c r="T9" s="154"/>
      <c r="U9" s="156"/>
      <c r="V9" s="155"/>
      <c r="W9" s="153"/>
      <c r="X9" s="154"/>
      <c r="Y9" s="153"/>
      <c r="Z9" s="156"/>
      <c r="AA9" s="153"/>
      <c r="AB9" s="155"/>
      <c r="AC9" s="141"/>
      <c r="AD9" s="141"/>
      <c r="AE9" s="87"/>
      <c r="AF9" s="86"/>
      <c r="AG9" s="88"/>
      <c r="AH9" s="86"/>
      <c r="AI9" s="89"/>
      <c r="AJ9" s="85"/>
      <c r="AK9" s="85"/>
    </row>
    <row r="10" spans="2:37" ht="13.5" thickBot="1" x14ac:dyDescent="0.25">
      <c r="B10" s="111" t="s">
        <v>7</v>
      </c>
      <c r="C10" s="28"/>
      <c r="D10" s="131"/>
      <c r="E10" s="39"/>
      <c r="F10" s="157"/>
      <c r="G10" s="157"/>
      <c r="H10" s="158"/>
      <c r="I10" s="159"/>
      <c r="J10" s="160"/>
      <c r="K10" s="161"/>
      <c r="L10" s="162"/>
      <c r="M10" s="163"/>
      <c r="N10" s="163"/>
      <c r="O10" s="163"/>
      <c r="P10" s="164"/>
      <c r="Q10" s="164"/>
      <c r="R10" s="154"/>
      <c r="S10" s="164"/>
      <c r="T10" s="154"/>
      <c r="U10" s="164"/>
      <c r="V10" s="164"/>
      <c r="W10" s="164"/>
      <c r="X10" s="154"/>
      <c r="Y10" s="164"/>
      <c r="Z10" s="164"/>
      <c r="AA10" s="164"/>
      <c r="AB10" s="164"/>
      <c r="AC10" s="161"/>
      <c r="AD10" s="161"/>
      <c r="AE10" s="90"/>
      <c r="AF10" s="86"/>
      <c r="AG10" s="88"/>
      <c r="AH10" s="86"/>
      <c r="AI10" s="89"/>
      <c r="AJ10" s="85"/>
      <c r="AK10" s="85"/>
    </row>
    <row r="11" spans="2:37" ht="15" customHeight="1" x14ac:dyDescent="0.2">
      <c r="B11" s="556">
        <f>'Synthèse globale CF-VAN'!F84</f>
        <v>0</v>
      </c>
      <c r="C11" s="28"/>
      <c r="E11" s="559"/>
      <c r="F11" s="31"/>
      <c r="G11" s="32"/>
      <c r="H11" s="32"/>
      <c r="I11" s="32"/>
      <c r="J11" s="32"/>
      <c r="K11" s="32"/>
      <c r="L11" s="32"/>
      <c r="M11" s="32"/>
      <c r="N11" s="32"/>
      <c r="O11" s="32"/>
      <c r="P11" s="32"/>
      <c r="Q11" s="32"/>
      <c r="R11" s="32"/>
      <c r="S11" s="32"/>
      <c r="T11" s="32"/>
      <c r="U11" s="32"/>
      <c r="V11" s="32"/>
      <c r="W11" s="32"/>
      <c r="X11" s="32"/>
      <c r="Y11" s="32"/>
      <c r="Z11" s="32"/>
      <c r="AA11" s="32"/>
      <c r="AB11" s="32"/>
      <c r="AC11" s="26"/>
      <c r="AD11" s="26"/>
    </row>
    <row r="12" spans="2:37" ht="13.5" customHeight="1" x14ac:dyDescent="0.2">
      <c r="B12" s="557"/>
      <c r="E12" s="559"/>
      <c r="F12" s="67"/>
      <c r="G12" s="67"/>
      <c r="H12" s="67"/>
      <c r="I12" s="67"/>
      <c r="J12" s="67"/>
      <c r="K12" s="67"/>
      <c r="L12" s="67"/>
      <c r="M12" s="67"/>
      <c r="N12" s="67"/>
      <c r="O12" s="67"/>
      <c r="P12" s="67"/>
      <c r="Q12" s="67"/>
      <c r="R12" s="67"/>
      <c r="S12" s="67"/>
      <c r="T12" s="67"/>
      <c r="U12" s="67"/>
      <c r="V12" s="67"/>
      <c r="W12" s="67"/>
      <c r="X12" s="67"/>
      <c r="Y12" s="67"/>
      <c r="Z12" s="67"/>
      <c r="AA12" s="67"/>
      <c r="AB12" s="67"/>
      <c r="AC12" s="67"/>
      <c r="AD12" s="67"/>
    </row>
    <row r="13" spans="2:37" ht="30" customHeight="1" thickBot="1" x14ac:dyDescent="0.25">
      <c r="B13" s="558"/>
      <c r="E13" s="559"/>
      <c r="AE13" s="33"/>
    </row>
    <row r="14" spans="2:37" ht="15" customHeight="1" x14ac:dyDescent="0.2">
      <c r="B14" s="108" t="s">
        <v>25</v>
      </c>
      <c r="F14" s="33">
        <v>0</v>
      </c>
      <c r="G14" s="33">
        <v>1</v>
      </c>
      <c r="H14" s="33">
        <v>2</v>
      </c>
      <c r="I14" s="33">
        <v>3</v>
      </c>
      <c r="J14" s="33">
        <v>4</v>
      </c>
      <c r="K14" s="33">
        <v>5</v>
      </c>
      <c r="L14" s="33">
        <v>6</v>
      </c>
      <c r="M14" s="33">
        <v>7</v>
      </c>
      <c r="N14" s="33">
        <v>8</v>
      </c>
      <c r="O14" s="33">
        <v>9</v>
      </c>
      <c r="P14" s="33">
        <v>10</v>
      </c>
      <c r="Q14" s="33">
        <v>11</v>
      </c>
      <c r="R14" s="33">
        <v>12</v>
      </c>
      <c r="S14" s="33">
        <v>13</v>
      </c>
      <c r="T14" s="33">
        <v>14</v>
      </c>
      <c r="U14" s="33">
        <v>15</v>
      </c>
      <c r="V14" s="33">
        <v>16</v>
      </c>
      <c r="W14" s="33">
        <v>17</v>
      </c>
      <c r="X14" s="33">
        <v>18</v>
      </c>
      <c r="Y14" s="33">
        <v>19</v>
      </c>
      <c r="Z14" s="33">
        <v>20</v>
      </c>
      <c r="AA14" s="33">
        <v>21</v>
      </c>
      <c r="AB14" s="33">
        <v>22</v>
      </c>
      <c r="AC14" s="33">
        <v>23</v>
      </c>
      <c r="AD14" s="33">
        <v>24</v>
      </c>
    </row>
    <row r="15" spans="2:37" x14ac:dyDescent="0.2">
      <c r="B15" s="36"/>
      <c r="C15" s="34"/>
      <c r="F15" s="35">
        <f>'S0-Sc. référence'!F15</f>
        <v>2021</v>
      </c>
      <c r="G15" s="35">
        <f>F15+1</f>
        <v>2022</v>
      </c>
      <c r="H15" s="35">
        <f t="shared" ref="H15:AD15" si="0">G15+1</f>
        <v>2023</v>
      </c>
      <c r="I15" s="35">
        <f t="shared" si="0"/>
        <v>2024</v>
      </c>
      <c r="J15" s="35">
        <f t="shared" si="0"/>
        <v>2025</v>
      </c>
      <c r="K15" s="35">
        <f t="shared" si="0"/>
        <v>2026</v>
      </c>
      <c r="L15" s="35">
        <f t="shared" si="0"/>
        <v>2027</v>
      </c>
      <c r="M15" s="35">
        <f t="shared" si="0"/>
        <v>2028</v>
      </c>
      <c r="N15" s="35">
        <f t="shared" si="0"/>
        <v>2029</v>
      </c>
      <c r="O15" s="35">
        <f t="shared" si="0"/>
        <v>2030</v>
      </c>
      <c r="P15" s="35">
        <f t="shared" si="0"/>
        <v>2031</v>
      </c>
      <c r="Q15" s="35">
        <f t="shared" si="0"/>
        <v>2032</v>
      </c>
      <c r="R15" s="35">
        <f t="shared" si="0"/>
        <v>2033</v>
      </c>
      <c r="S15" s="35">
        <f t="shared" si="0"/>
        <v>2034</v>
      </c>
      <c r="T15" s="35">
        <f t="shared" si="0"/>
        <v>2035</v>
      </c>
      <c r="U15" s="35">
        <f t="shared" si="0"/>
        <v>2036</v>
      </c>
      <c r="V15" s="35">
        <f t="shared" si="0"/>
        <v>2037</v>
      </c>
      <c r="W15" s="35">
        <f t="shared" si="0"/>
        <v>2038</v>
      </c>
      <c r="X15" s="35">
        <f t="shared" si="0"/>
        <v>2039</v>
      </c>
      <c r="Y15" s="35">
        <f t="shared" si="0"/>
        <v>2040</v>
      </c>
      <c r="Z15" s="35">
        <f t="shared" si="0"/>
        <v>2041</v>
      </c>
      <c r="AA15" s="35">
        <f t="shared" si="0"/>
        <v>2042</v>
      </c>
      <c r="AB15" s="35">
        <f t="shared" si="0"/>
        <v>2043</v>
      </c>
      <c r="AC15" s="35">
        <f t="shared" si="0"/>
        <v>2044</v>
      </c>
      <c r="AD15" s="35">
        <f t="shared" si="0"/>
        <v>2045</v>
      </c>
    </row>
    <row r="16" spans="2:37" x14ac:dyDescent="0.2">
      <c r="C16" s="95" t="s">
        <v>11</v>
      </c>
      <c r="E16" s="68"/>
    </row>
    <row r="17" spans="2:30" ht="15" customHeight="1" x14ac:dyDescent="0.2">
      <c r="B17" s="12" t="s">
        <v>14</v>
      </c>
      <c r="C17" s="114">
        <f ca="1">'Hypothèses des scénarios'!AA16</f>
        <v>0</v>
      </c>
      <c r="D17" s="22"/>
      <c r="E17" s="38" t="s">
        <v>2</v>
      </c>
      <c r="F17" s="107">
        <f>SUMPRODUCT(('Hypothèses des scénarios'!$D$43:$D$1010=$B17)*('Hypothèses des scénarios'!$AF$43:$AF$1010=F$15),('Hypothèses des scénarios'!$AA$43:$AA$1010))</f>
        <v>0</v>
      </c>
      <c r="G17" s="107">
        <f>SUMPRODUCT(('Hypothèses des scénarios'!$D$43:$D$1010=$B17)*('Hypothèses des scénarios'!$AF$43:$AF$1010=G$15),('Hypothèses des scénarios'!$AA$43:$AA$1010))</f>
        <v>0</v>
      </c>
      <c r="H17" s="107">
        <f>SUMPRODUCT(('Hypothèses des scénarios'!$D$43:$D$1010=$B17)*('Hypothèses des scénarios'!$AF$43:$AF$1010=H$15),('Hypothèses des scénarios'!$AA$43:$AA$1010))</f>
        <v>0</v>
      </c>
      <c r="I17" s="107">
        <f>SUMPRODUCT(('Hypothèses des scénarios'!$D$43:$D$1010=$B17)*('Hypothèses des scénarios'!$AF$43:$AF$1010=I$15),('Hypothèses des scénarios'!$AA$43:$AA$1010))</f>
        <v>0</v>
      </c>
      <c r="J17" s="107">
        <f>SUMPRODUCT(('Hypothèses des scénarios'!$D$43:$D$1010=$B17)*('Hypothèses des scénarios'!$AF$43:$AF$1010=J$15),('Hypothèses des scénarios'!$AA$43:$AA$1010))</f>
        <v>0</v>
      </c>
      <c r="K17" s="107">
        <f>SUMPRODUCT(('Hypothèses des scénarios'!$D$43:$D$1010=$B17)*('Hypothèses des scénarios'!$AF$43:$AF$1010=K$15),('Hypothèses des scénarios'!$AA$43:$AA$1010))</f>
        <v>0</v>
      </c>
      <c r="L17" s="107">
        <f>SUMPRODUCT(('Hypothèses des scénarios'!$D$43:$D$1010=$B17)*('Hypothèses des scénarios'!$AF$43:$AF$1010=L$15),('Hypothèses des scénarios'!$AA$43:$AA$1010))</f>
        <v>0</v>
      </c>
      <c r="M17" s="107">
        <f>SUMPRODUCT(('Hypothèses des scénarios'!$D$43:$D$1010=$B17)*('Hypothèses des scénarios'!$AF$43:$AF$1010=M$15),('Hypothèses des scénarios'!$AA$43:$AA$1010))</f>
        <v>0</v>
      </c>
      <c r="N17" s="107">
        <f>SUMPRODUCT(('Hypothèses des scénarios'!$D$43:$D$1010=$B17)*('Hypothèses des scénarios'!$AF$43:$AF$1010=N$15),('Hypothèses des scénarios'!$AA$43:$AA$1010))</f>
        <v>0</v>
      </c>
      <c r="O17" s="107">
        <f>SUMPRODUCT(('Hypothèses des scénarios'!$D$43:$D$1010=$B17)*('Hypothèses des scénarios'!$AF$43:$AF$1010=O$15),('Hypothèses des scénarios'!$AA$43:$AA$1010))</f>
        <v>0</v>
      </c>
      <c r="P17" s="107">
        <f>SUMPRODUCT(('Hypothèses des scénarios'!$D$43:$D$1010=$B17)*('Hypothèses des scénarios'!$AF$43:$AF$1010=P$15),('Hypothèses des scénarios'!$AA$43:$AA$1010))</f>
        <v>0</v>
      </c>
      <c r="Q17" s="107">
        <f>SUMPRODUCT(('Hypothèses des scénarios'!$D$43:$D$1010=$B17)*('Hypothèses des scénarios'!$AF$43:$AF$1010=Q$15),('Hypothèses des scénarios'!$AA$43:$AA$1010))</f>
        <v>0</v>
      </c>
      <c r="R17" s="107">
        <f>SUMPRODUCT(('Hypothèses des scénarios'!$D$43:$D$1010=$B17)*('Hypothèses des scénarios'!$AF$43:$AF$1010=R$15),('Hypothèses des scénarios'!$AA$43:$AA$1010))</f>
        <v>0</v>
      </c>
      <c r="S17" s="107">
        <f>SUMPRODUCT(('Hypothèses des scénarios'!$D$43:$D$1010=$B17)*('Hypothèses des scénarios'!$AF$43:$AF$1010=S$15),('Hypothèses des scénarios'!$AA$43:$AA$1010))</f>
        <v>0</v>
      </c>
      <c r="T17" s="107">
        <f>SUMPRODUCT(('Hypothèses des scénarios'!$D$43:$D$1010=$B17)*('Hypothèses des scénarios'!$AF$43:$AF$1010=T$15),('Hypothèses des scénarios'!$AA$43:$AA$1010))</f>
        <v>0</v>
      </c>
      <c r="U17" s="107">
        <f>SUMPRODUCT(('Hypothèses des scénarios'!$D$43:$D$1010=$B17)*('Hypothèses des scénarios'!$AF$43:$AF$1010=U$15),('Hypothèses des scénarios'!$AA$43:$AA$1010))</f>
        <v>0</v>
      </c>
      <c r="V17" s="107">
        <f>SUMPRODUCT(('Hypothèses des scénarios'!$D$43:$D$1010=$B17)*('Hypothèses des scénarios'!$AF$43:$AF$1010=V$15),('Hypothèses des scénarios'!$AA$43:$AA$1010))</f>
        <v>0</v>
      </c>
      <c r="W17" s="107">
        <f>SUMPRODUCT(('Hypothèses des scénarios'!$D$43:$D$1010=$B17)*('Hypothèses des scénarios'!$AF$43:$AF$1010=W$15),('Hypothèses des scénarios'!$AA$43:$AA$1010))</f>
        <v>0</v>
      </c>
      <c r="X17" s="107">
        <f>SUMPRODUCT(('Hypothèses des scénarios'!$D$43:$D$1010=$B17)*('Hypothèses des scénarios'!$AF$43:$AF$1010=X$15),('Hypothèses des scénarios'!$AA$43:$AA$1010))</f>
        <v>0</v>
      </c>
      <c r="Y17" s="107">
        <f>SUMPRODUCT(('Hypothèses des scénarios'!$D$43:$D$1010=$B17)*('Hypothèses des scénarios'!$AF$43:$AF$1010=Y$15),('Hypothèses des scénarios'!$AA$43:$AA$1010))</f>
        <v>0</v>
      </c>
      <c r="Z17" s="107">
        <f>SUMPRODUCT(('Hypothèses des scénarios'!$D$43:$D$1010=$B17)*('Hypothèses des scénarios'!$AF$43:$AF$1010=Z$15),('Hypothèses des scénarios'!$AA$43:$AA$1010))</f>
        <v>0</v>
      </c>
      <c r="AA17" s="107">
        <f>SUMPRODUCT(('Hypothèses des scénarios'!$D$43:$D$1010=$B17)*('Hypothèses des scénarios'!$AF$43:$AF$1010=AA$15),('Hypothèses des scénarios'!$AA$43:$AA$1010))</f>
        <v>0</v>
      </c>
      <c r="AB17" s="107">
        <f>SUMPRODUCT(('Hypothèses des scénarios'!$D$43:$D$1010=$B17)*('Hypothèses des scénarios'!$AF$43:$AF$1010=AB$15),('Hypothèses des scénarios'!$AA$43:$AA$1010))</f>
        <v>0</v>
      </c>
      <c r="AC17" s="107">
        <f>SUMPRODUCT(('Hypothèses des scénarios'!$D$43:$D$1010=$B17)*('Hypothèses des scénarios'!$AF$43:$AF$1010=AC$15),('Hypothèses des scénarios'!$AA$43:$AA$1010))</f>
        <v>0</v>
      </c>
      <c r="AD17" s="107">
        <f>SUMPRODUCT(('Hypothèses des scénarios'!$D$43:$D$1010=$B17)*('Hypothèses des scénarios'!$AF$43:$AF$1010=AD$15),('Hypothèses des scénarios'!$AA$43:$AA$1010))</f>
        <v>0</v>
      </c>
    </row>
    <row r="18" spans="2:30" s="177" customFormat="1" x14ac:dyDescent="0.2">
      <c r="B18" s="13" t="s">
        <v>13</v>
      </c>
      <c r="C18" s="178"/>
      <c r="D18" s="179"/>
      <c r="E18" s="180"/>
      <c r="F18" s="181">
        <f>F17</f>
        <v>0</v>
      </c>
      <c r="G18" s="181">
        <f t="shared" ref="G18:AD18" si="1">G17</f>
        <v>0</v>
      </c>
      <c r="H18" s="181">
        <f t="shared" si="1"/>
        <v>0</v>
      </c>
      <c r="I18" s="181">
        <f t="shared" si="1"/>
        <v>0</v>
      </c>
      <c r="J18" s="181">
        <f t="shared" si="1"/>
        <v>0</v>
      </c>
      <c r="K18" s="181">
        <f t="shared" si="1"/>
        <v>0</v>
      </c>
      <c r="L18" s="181">
        <f t="shared" si="1"/>
        <v>0</v>
      </c>
      <c r="M18" s="181">
        <f t="shared" si="1"/>
        <v>0</v>
      </c>
      <c r="N18" s="181">
        <f t="shared" si="1"/>
        <v>0</v>
      </c>
      <c r="O18" s="181">
        <f t="shared" si="1"/>
        <v>0</v>
      </c>
      <c r="P18" s="181">
        <f t="shared" si="1"/>
        <v>0</v>
      </c>
      <c r="Q18" s="181">
        <f t="shared" si="1"/>
        <v>0</v>
      </c>
      <c r="R18" s="181">
        <f t="shared" si="1"/>
        <v>0</v>
      </c>
      <c r="S18" s="181">
        <f t="shared" si="1"/>
        <v>0</v>
      </c>
      <c r="T18" s="181">
        <f t="shared" si="1"/>
        <v>0</v>
      </c>
      <c r="U18" s="181">
        <f t="shared" si="1"/>
        <v>0</v>
      </c>
      <c r="V18" s="181">
        <f t="shared" si="1"/>
        <v>0</v>
      </c>
      <c r="W18" s="181">
        <f t="shared" si="1"/>
        <v>0</v>
      </c>
      <c r="X18" s="181">
        <f t="shared" si="1"/>
        <v>0</v>
      </c>
      <c r="Y18" s="181">
        <f t="shared" si="1"/>
        <v>0</v>
      </c>
      <c r="Z18" s="181">
        <f t="shared" si="1"/>
        <v>0</v>
      </c>
      <c r="AA18" s="181">
        <f t="shared" si="1"/>
        <v>0</v>
      </c>
      <c r="AB18" s="181">
        <f t="shared" si="1"/>
        <v>0</v>
      </c>
      <c r="AC18" s="181">
        <f t="shared" si="1"/>
        <v>0</v>
      </c>
      <c r="AD18" s="181">
        <f t="shared" si="1"/>
        <v>0</v>
      </c>
    </row>
    <row r="19" spans="2:30" ht="15" x14ac:dyDescent="0.2">
      <c r="B19" s="12" t="s">
        <v>42</v>
      </c>
      <c r="C19" s="114">
        <f ca="1">'Hypothèses des scénarios'!AA17</f>
        <v>0</v>
      </c>
      <c r="D19" s="22"/>
      <c r="E19" s="38" t="s">
        <v>2</v>
      </c>
      <c r="F19" s="107">
        <f>SUMPRODUCT(('Hypothèses des scénarios'!$D$43:$D$1010=$B19)*('Hypothèses des scénarios'!$AF$43:$AF$1010&lt;=F$15)*('Hypothèses des scénarios'!$AG$43:$AG$1010&gt;=F$15),('Hypothèses des scénarios'!$AE$43:$AE$1010))</f>
        <v>0</v>
      </c>
      <c r="G19" s="107">
        <f>SUMPRODUCT(('Hypothèses des scénarios'!$D$43:$D$1010=$B19)*('Hypothèses des scénarios'!$AF$43:$AF$1010&lt;=G$15)*('Hypothèses des scénarios'!$AG$43:$AG$1010&gt;=G$15),('Hypothèses des scénarios'!$AE$43:$AE$1010))</f>
        <v>0</v>
      </c>
      <c r="H19" s="107">
        <f>SUMPRODUCT(('Hypothèses des scénarios'!$D$43:$D$1010=$B19)*('Hypothèses des scénarios'!$AF$43:$AF$1010&lt;=H$15)*('Hypothèses des scénarios'!$AG$43:$AG$1010&gt;=H$15),('Hypothèses des scénarios'!$AE$43:$AE$1010))</f>
        <v>0</v>
      </c>
      <c r="I19" s="107">
        <f>SUMPRODUCT(('Hypothèses des scénarios'!$D$43:$D$1010=$B19)*('Hypothèses des scénarios'!$AF$43:$AF$1010&lt;=I$15)*('Hypothèses des scénarios'!$AG$43:$AG$1010&gt;=I$15),('Hypothèses des scénarios'!$AE$43:$AE$1010))</f>
        <v>0</v>
      </c>
      <c r="J19" s="107">
        <f>SUMPRODUCT(('Hypothèses des scénarios'!$D$43:$D$1010=$B19)*('Hypothèses des scénarios'!$AF$43:$AF$1010&lt;=J$15)*('Hypothèses des scénarios'!$AG$43:$AG$1010&gt;=J$15),('Hypothèses des scénarios'!$AE$43:$AE$1010))</f>
        <v>0</v>
      </c>
      <c r="K19" s="107">
        <f>SUMPRODUCT(('Hypothèses des scénarios'!$D$43:$D$1010=$B19)*('Hypothèses des scénarios'!$AF$43:$AF$1010&lt;=K$15)*('Hypothèses des scénarios'!$AG$43:$AG$1010&gt;=K$15),('Hypothèses des scénarios'!$AE$43:$AE$1010))</f>
        <v>0</v>
      </c>
      <c r="L19" s="107">
        <f>SUMPRODUCT(('Hypothèses des scénarios'!$D$43:$D$1010=$B19)*('Hypothèses des scénarios'!$AF$43:$AF$1010&lt;=L$15)*('Hypothèses des scénarios'!$AG$43:$AG$1010&gt;=L$15),('Hypothèses des scénarios'!$AE$43:$AE$1010))</f>
        <v>0</v>
      </c>
      <c r="M19" s="107">
        <f>SUMPRODUCT(('Hypothèses des scénarios'!$D$43:$D$1010=$B19)*('Hypothèses des scénarios'!$AF$43:$AF$1010&lt;=M$15)*('Hypothèses des scénarios'!$AG$43:$AG$1010&gt;=M$15),('Hypothèses des scénarios'!$AE$43:$AE$1010))</f>
        <v>0</v>
      </c>
      <c r="N19" s="107">
        <f>SUMPRODUCT(('Hypothèses des scénarios'!$D$43:$D$1010=$B19)*('Hypothèses des scénarios'!$AF$43:$AF$1010&lt;=N$15)*('Hypothèses des scénarios'!$AG$43:$AG$1010&gt;=N$15),('Hypothèses des scénarios'!$AE$43:$AE$1010))</f>
        <v>0</v>
      </c>
      <c r="O19" s="107">
        <f>SUMPRODUCT(('Hypothèses des scénarios'!$D$43:$D$1010=$B19)*('Hypothèses des scénarios'!$AF$43:$AF$1010&lt;=O$15)*('Hypothèses des scénarios'!$AG$43:$AG$1010&gt;=O$15),('Hypothèses des scénarios'!$AE$43:$AE$1010))</f>
        <v>0</v>
      </c>
      <c r="P19" s="107">
        <f>SUMPRODUCT(('Hypothèses des scénarios'!$D$43:$D$1010=$B19)*('Hypothèses des scénarios'!$AF$43:$AF$1010&lt;=P$15)*('Hypothèses des scénarios'!$AG$43:$AG$1010&gt;=P$15),('Hypothèses des scénarios'!$AE$43:$AE$1010))</f>
        <v>0</v>
      </c>
      <c r="Q19" s="107">
        <f>SUMPRODUCT(('Hypothèses des scénarios'!$D$43:$D$1010=$B19)*('Hypothèses des scénarios'!$AF$43:$AF$1010&lt;=Q$15)*('Hypothèses des scénarios'!$AG$43:$AG$1010&gt;=Q$15),('Hypothèses des scénarios'!$AE$43:$AE$1010))</f>
        <v>0</v>
      </c>
      <c r="R19" s="107">
        <f>SUMPRODUCT(('Hypothèses des scénarios'!$D$43:$D$1010=$B19)*('Hypothèses des scénarios'!$AF$43:$AF$1010&lt;=R$15)*('Hypothèses des scénarios'!$AG$43:$AG$1010&gt;=R$15),('Hypothèses des scénarios'!$AE$43:$AE$1010))</f>
        <v>0</v>
      </c>
      <c r="S19" s="107">
        <f>SUMPRODUCT(('Hypothèses des scénarios'!$D$43:$D$1010=$B19)*('Hypothèses des scénarios'!$AF$43:$AF$1010&lt;=S$15)*('Hypothèses des scénarios'!$AG$43:$AG$1010&gt;=S$15),('Hypothèses des scénarios'!$AE$43:$AE$1010))</f>
        <v>0</v>
      </c>
      <c r="T19" s="107">
        <f>SUMPRODUCT(('Hypothèses des scénarios'!$D$43:$D$1010=$B19)*('Hypothèses des scénarios'!$AF$43:$AF$1010&lt;=T$15)*('Hypothèses des scénarios'!$AG$43:$AG$1010&gt;=T$15),('Hypothèses des scénarios'!$AE$43:$AE$1010))</f>
        <v>0</v>
      </c>
      <c r="U19" s="107">
        <f>SUMPRODUCT(('Hypothèses des scénarios'!$D$43:$D$1010=$B19)*('Hypothèses des scénarios'!$AF$43:$AF$1010&lt;=U$15)*('Hypothèses des scénarios'!$AG$43:$AG$1010&gt;=U$15),('Hypothèses des scénarios'!$AE$43:$AE$1010))</f>
        <v>0</v>
      </c>
      <c r="V19" s="107">
        <f>SUMPRODUCT(('Hypothèses des scénarios'!$D$43:$D$1010=$B19)*('Hypothèses des scénarios'!$AF$43:$AF$1010&lt;=V$15)*('Hypothèses des scénarios'!$AG$43:$AG$1010&gt;=V$15),('Hypothèses des scénarios'!$AE$43:$AE$1010))</f>
        <v>0</v>
      </c>
      <c r="W19" s="107">
        <f>SUMPRODUCT(('Hypothèses des scénarios'!$D$43:$D$1010=$B19)*('Hypothèses des scénarios'!$AF$43:$AF$1010&lt;=W$15)*('Hypothèses des scénarios'!$AG$43:$AG$1010&gt;=W$15),('Hypothèses des scénarios'!$AE$43:$AE$1010))</f>
        <v>0</v>
      </c>
      <c r="X19" s="107">
        <f>SUMPRODUCT(('Hypothèses des scénarios'!$D$43:$D$1010=$B19)*('Hypothèses des scénarios'!$AF$43:$AF$1010&lt;=X$15)*('Hypothèses des scénarios'!$AG$43:$AG$1010&gt;=X$15),('Hypothèses des scénarios'!$AE$43:$AE$1010))</f>
        <v>0</v>
      </c>
      <c r="Y19" s="107">
        <f>SUMPRODUCT(('Hypothèses des scénarios'!$D$43:$D$1010=$B19)*('Hypothèses des scénarios'!$AF$43:$AF$1010&lt;=Y$15)*('Hypothèses des scénarios'!$AG$43:$AG$1010&gt;=Y$15),('Hypothèses des scénarios'!$AE$43:$AE$1010))</f>
        <v>0</v>
      </c>
      <c r="Z19" s="107">
        <f>SUMPRODUCT(('Hypothèses des scénarios'!$D$43:$D$1010=$B19)*('Hypothèses des scénarios'!$AF$43:$AF$1010&lt;=Z$15)*('Hypothèses des scénarios'!$AG$43:$AG$1010&gt;=Z$15),('Hypothèses des scénarios'!$AE$43:$AE$1010))</f>
        <v>0</v>
      </c>
      <c r="AA19" s="107">
        <f>SUMPRODUCT(('Hypothèses des scénarios'!$D$43:$D$1010=$B19)*('Hypothèses des scénarios'!$AF$43:$AF$1010&lt;=AA$15)*('Hypothèses des scénarios'!$AG$43:$AG$1010&gt;=AA$15),('Hypothèses des scénarios'!$AE$43:$AE$1010))</f>
        <v>0</v>
      </c>
      <c r="AB19" s="107">
        <f>SUMPRODUCT(('Hypothèses des scénarios'!$D$43:$D$1010=$B19)*('Hypothèses des scénarios'!$AF$43:$AF$1010&lt;=AB$15)*('Hypothèses des scénarios'!$AG$43:$AG$1010&gt;=AB$15),('Hypothèses des scénarios'!$AE$43:$AE$1010))</f>
        <v>0</v>
      </c>
      <c r="AC19" s="107">
        <f>SUMPRODUCT(('Hypothèses des scénarios'!$D$43:$D$1010=$B19)*('Hypothèses des scénarios'!$AF$43:$AF$1010&lt;=AC$15)*('Hypothèses des scénarios'!$AG$43:$AG$1010&gt;=AC$15),('Hypothèses des scénarios'!$AE$43:$AE$1010))</f>
        <v>0</v>
      </c>
      <c r="AD19" s="107">
        <f>SUMPRODUCT(('Hypothèses des scénarios'!$D$43:$D$1010=$B19)*('Hypothèses des scénarios'!$AF$43:$AF$1010&lt;=AD$15)*('Hypothèses des scénarios'!$AG$43:$AG$1010&gt;=AD$15),('Hypothèses des scénarios'!$AE$43:$AE$1010))</f>
        <v>0</v>
      </c>
    </row>
    <row r="20" spans="2:30" s="177" customFormat="1" x14ac:dyDescent="0.2">
      <c r="B20" s="13" t="s">
        <v>59</v>
      </c>
      <c r="C20" s="178"/>
      <c r="D20" s="179"/>
      <c r="E20" s="180"/>
      <c r="F20" s="181">
        <f t="shared" ref="F20:AD20" si="2">F19*((1+$C$1)^F$14)</f>
        <v>0</v>
      </c>
      <c r="G20" s="181">
        <f t="shared" si="2"/>
        <v>0</v>
      </c>
      <c r="H20" s="181">
        <f t="shared" si="2"/>
        <v>0</v>
      </c>
      <c r="I20" s="181">
        <f t="shared" si="2"/>
        <v>0</v>
      </c>
      <c r="J20" s="181">
        <f t="shared" si="2"/>
        <v>0</v>
      </c>
      <c r="K20" s="181">
        <f t="shared" si="2"/>
        <v>0</v>
      </c>
      <c r="L20" s="181">
        <f t="shared" si="2"/>
        <v>0</v>
      </c>
      <c r="M20" s="181">
        <f t="shared" si="2"/>
        <v>0</v>
      </c>
      <c r="N20" s="181">
        <f t="shared" si="2"/>
        <v>0</v>
      </c>
      <c r="O20" s="181">
        <f t="shared" si="2"/>
        <v>0</v>
      </c>
      <c r="P20" s="181">
        <f t="shared" si="2"/>
        <v>0</v>
      </c>
      <c r="Q20" s="181">
        <f t="shared" si="2"/>
        <v>0</v>
      </c>
      <c r="R20" s="181">
        <f t="shared" si="2"/>
        <v>0</v>
      </c>
      <c r="S20" s="181">
        <f t="shared" si="2"/>
        <v>0</v>
      </c>
      <c r="T20" s="181">
        <f t="shared" si="2"/>
        <v>0</v>
      </c>
      <c r="U20" s="181">
        <f t="shared" si="2"/>
        <v>0</v>
      </c>
      <c r="V20" s="181">
        <f t="shared" si="2"/>
        <v>0</v>
      </c>
      <c r="W20" s="181">
        <f t="shared" si="2"/>
        <v>0</v>
      </c>
      <c r="X20" s="181">
        <f t="shared" si="2"/>
        <v>0</v>
      </c>
      <c r="Y20" s="181">
        <f t="shared" si="2"/>
        <v>0</v>
      </c>
      <c r="Z20" s="181">
        <f t="shared" si="2"/>
        <v>0</v>
      </c>
      <c r="AA20" s="181">
        <f t="shared" si="2"/>
        <v>0</v>
      </c>
      <c r="AB20" s="181">
        <f t="shared" si="2"/>
        <v>0</v>
      </c>
      <c r="AC20" s="181">
        <f t="shared" si="2"/>
        <v>0</v>
      </c>
      <c r="AD20" s="181">
        <f t="shared" si="2"/>
        <v>0</v>
      </c>
    </row>
    <row r="21" spans="2:30" ht="15" x14ac:dyDescent="0.2">
      <c r="B21" s="12" t="s">
        <v>20</v>
      </c>
      <c r="C21" s="114">
        <f ca="1">'Hypothèses des scénarios'!AA18</f>
        <v>0</v>
      </c>
      <c r="D21" s="22"/>
      <c r="E21" s="38" t="s">
        <v>2</v>
      </c>
      <c r="F21" s="107">
        <f>SUMPRODUCT(('Hypothèses des scénarios'!$D$43:$D$1010=$B21)*('Hypothèses des scénarios'!$AF$43:$AF$1010=F$15),('Hypothèses des scénarios'!$AA$43:$AA$1010))</f>
        <v>0</v>
      </c>
      <c r="G21" s="107">
        <f>SUMPRODUCT(('Hypothèses des scénarios'!$D$43:$D$1010=$B21)*('Hypothèses des scénarios'!$AF$43:$AF$1010=G$15),('Hypothèses des scénarios'!$AA$43:$AA$1010))</f>
        <v>0</v>
      </c>
      <c r="H21" s="107">
        <f>SUMPRODUCT(('Hypothèses des scénarios'!$D$43:$D$1010=$B21)*('Hypothèses des scénarios'!$AF$43:$AF$1010=H$15),('Hypothèses des scénarios'!$AA$43:$AA$1010))</f>
        <v>0</v>
      </c>
      <c r="I21" s="107">
        <f>SUMPRODUCT(('Hypothèses des scénarios'!$D$43:$D$1010=$B21)*('Hypothèses des scénarios'!$AF$43:$AF$1010=I$15),('Hypothèses des scénarios'!$AA$43:$AA$1010))</f>
        <v>0</v>
      </c>
      <c r="J21" s="107">
        <f>SUMPRODUCT(('Hypothèses des scénarios'!$D$43:$D$1010=$B21)*('Hypothèses des scénarios'!$AF$43:$AF$1010=J$15),('Hypothèses des scénarios'!$AA$43:$AA$1010))</f>
        <v>0</v>
      </c>
      <c r="K21" s="107">
        <f>SUMPRODUCT(('Hypothèses des scénarios'!$D$43:$D$1010=$B21)*('Hypothèses des scénarios'!$AF$43:$AF$1010=K$15),('Hypothèses des scénarios'!$AA$43:$AA$1010))</f>
        <v>0</v>
      </c>
      <c r="L21" s="107">
        <f>SUMPRODUCT(('Hypothèses des scénarios'!$D$43:$D$1010=$B21)*('Hypothèses des scénarios'!$AF$43:$AF$1010=L$15),('Hypothèses des scénarios'!$AA$43:$AA$1010))</f>
        <v>0</v>
      </c>
      <c r="M21" s="107">
        <f>SUMPRODUCT(('Hypothèses des scénarios'!$D$43:$D$1010=$B21)*('Hypothèses des scénarios'!$AF$43:$AF$1010=M$15),('Hypothèses des scénarios'!$AA$43:$AA$1010))</f>
        <v>0</v>
      </c>
      <c r="N21" s="107">
        <f>SUMPRODUCT(('Hypothèses des scénarios'!$D$43:$D$1010=$B21)*('Hypothèses des scénarios'!$AF$43:$AF$1010=N$15),('Hypothèses des scénarios'!$AA$43:$AA$1010))</f>
        <v>0</v>
      </c>
      <c r="O21" s="107">
        <f>SUMPRODUCT(('Hypothèses des scénarios'!$D$43:$D$1010=$B21)*('Hypothèses des scénarios'!$AF$43:$AF$1010=O$15),('Hypothèses des scénarios'!$AA$43:$AA$1010))</f>
        <v>0</v>
      </c>
      <c r="P21" s="107">
        <f>SUMPRODUCT(('Hypothèses des scénarios'!$D$43:$D$1010=$B21)*('Hypothèses des scénarios'!$AF$43:$AF$1010=P$15),('Hypothèses des scénarios'!$AA$43:$AA$1010))</f>
        <v>0</v>
      </c>
      <c r="Q21" s="107">
        <f>SUMPRODUCT(('Hypothèses des scénarios'!$D$43:$D$1010=$B21)*('Hypothèses des scénarios'!$AF$43:$AF$1010=Q$15),('Hypothèses des scénarios'!$AA$43:$AA$1010))</f>
        <v>0</v>
      </c>
      <c r="R21" s="107">
        <f>SUMPRODUCT(('Hypothèses des scénarios'!$D$43:$D$1010=$B21)*('Hypothèses des scénarios'!$AF$43:$AF$1010=R$15),('Hypothèses des scénarios'!$AA$43:$AA$1010))</f>
        <v>0</v>
      </c>
      <c r="S21" s="107">
        <f>SUMPRODUCT(('Hypothèses des scénarios'!$D$43:$D$1010=$B21)*('Hypothèses des scénarios'!$AF$43:$AF$1010=S$15),('Hypothèses des scénarios'!$AA$43:$AA$1010))</f>
        <v>0</v>
      </c>
      <c r="T21" s="107">
        <f>SUMPRODUCT(('Hypothèses des scénarios'!$D$43:$D$1010=$B21)*('Hypothèses des scénarios'!$AF$43:$AF$1010=T$15),('Hypothèses des scénarios'!$AA$43:$AA$1010))</f>
        <v>0</v>
      </c>
      <c r="U21" s="107">
        <f>SUMPRODUCT(('Hypothèses des scénarios'!$D$43:$D$1010=$B21)*('Hypothèses des scénarios'!$AF$43:$AF$1010=U$15),('Hypothèses des scénarios'!$AA$43:$AA$1010))</f>
        <v>0</v>
      </c>
      <c r="V21" s="107">
        <f>SUMPRODUCT(('Hypothèses des scénarios'!$D$43:$D$1010=$B21)*('Hypothèses des scénarios'!$AF$43:$AF$1010=V$15),('Hypothèses des scénarios'!$AA$43:$AA$1010))</f>
        <v>0</v>
      </c>
      <c r="W21" s="107">
        <f>SUMPRODUCT(('Hypothèses des scénarios'!$D$43:$D$1010=$B21)*('Hypothèses des scénarios'!$AF$43:$AF$1010=W$15),('Hypothèses des scénarios'!$AA$43:$AA$1010))</f>
        <v>0</v>
      </c>
      <c r="X21" s="107">
        <f>SUMPRODUCT(('Hypothèses des scénarios'!$D$43:$D$1010=$B21)*('Hypothèses des scénarios'!$AF$43:$AF$1010=X$15),('Hypothèses des scénarios'!$AA$43:$AA$1010))</f>
        <v>0</v>
      </c>
      <c r="Y21" s="107">
        <f>SUMPRODUCT(('Hypothèses des scénarios'!$D$43:$D$1010=$B21)*('Hypothèses des scénarios'!$AF$43:$AF$1010=Y$15),('Hypothèses des scénarios'!$AA$43:$AA$1010))</f>
        <v>0</v>
      </c>
      <c r="Z21" s="107">
        <f>SUMPRODUCT(('Hypothèses des scénarios'!$D$43:$D$1010=$B21)*('Hypothèses des scénarios'!$AF$43:$AF$1010=Z$15),('Hypothèses des scénarios'!$AA$43:$AA$1010))</f>
        <v>0</v>
      </c>
      <c r="AA21" s="107">
        <f>SUMPRODUCT(('Hypothèses des scénarios'!$D$43:$D$1010=$B21)*('Hypothèses des scénarios'!$AF$43:$AF$1010=AA$15),('Hypothèses des scénarios'!$AA$43:$AA$1010))</f>
        <v>0</v>
      </c>
      <c r="AB21" s="107">
        <f>SUMPRODUCT(('Hypothèses des scénarios'!$D$43:$D$1010=$B21)*('Hypothèses des scénarios'!$AF$43:$AF$1010=AB$15),('Hypothèses des scénarios'!$AA$43:$AA$1010))</f>
        <v>0</v>
      </c>
      <c r="AC21" s="107">
        <f>SUMPRODUCT(('Hypothèses des scénarios'!$D$43:$D$1010=$B21)*('Hypothèses des scénarios'!$AF$43:$AF$1010=AC$15),('Hypothèses des scénarios'!$AA$43:$AA$1010))</f>
        <v>0</v>
      </c>
      <c r="AD21" s="107">
        <f>SUMPRODUCT(('Hypothèses des scénarios'!$D$43:$D$1010=$B21)*('Hypothèses des scénarios'!$AF$43:$AF$1010=AD$15),('Hypothèses des scénarios'!$AA$43:$AA$1010))</f>
        <v>0</v>
      </c>
    </row>
    <row r="22" spans="2:30" s="177" customFormat="1" x14ac:dyDescent="0.2">
      <c r="B22" s="13" t="s">
        <v>26</v>
      </c>
      <c r="C22" s="178"/>
      <c r="D22" s="179"/>
      <c r="E22" s="180"/>
      <c r="F22" s="181">
        <f>F21</f>
        <v>0</v>
      </c>
      <c r="G22" s="181">
        <f t="shared" ref="G22:AD22" si="3">G21</f>
        <v>0</v>
      </c>
      <c r="H22" s="181">
        <f t="shared" si="3"/>
        <v>0</v>
      </c>
      <c r="I22" s="181">
        <f t="shared" si="3"/>
        <v>0</v>
      </c>
      <c r="J22" s="181">
        <f t="shared" si="3"/>
        <v>0</v>
      </c>
      <c r="K22" s="181">
        <f t="shared" si="3"/>
        <v>0</v>
      </c>
      <c r="L22" s="181">
        <f t="shared" si="3"/>
        <v>0</v>
      </c>
      <c r="M22" s="181">
        <f t="shared" si="3"/>
        <v>0</v>
      </c>
      <c r="N22" s="181">
        <f t="shared" si="3"/>
        <v>0</v>
      </c>
      <c r="O22" s="181">
        <f t="shared" si="3"/>
        <v>0</v>
      </c>
      <c r="P22" s="181">
        <f t="shared" si="3"/>
        <v>0</v>
      </c>
      <c r="Q22" s="181">
        <f t="shared" si="3"/>
        <v>0</v>
      </c>
      <c r="R22" s="181">
        <f t="shared" si="3"/>
        <v>0</v>
      </c>
      <c r="S22" s="181">
        <f t="shared" si="3"/>
        <v>0</v>
      </c>
      <c r="T22" s="181">
        <f t="shared" si="3"/>
        <v>0</v>
      </c>
      <c r="U22" s="181">
        <f t="shared" si="3"/>
        <v>0</v>
      </c>
      <c r="V22" s="181">
        <f t="shared" si="3"/>
        <v>0</v>
      </c>
      <c r="W22" s="181">
        <f t="shared" si="3"/>
        <v>0</v>
      </c>
      <c r="X22" s="181">
        <f t="shared" si="3"/>
        <v>0</v>
      </c>
      <c r="Y22" s="181">
        <f t="shared" si="3"/>
        <v>0</v>
      </c>
      <c r="Z22" s="181">
        <f t="shared" si="3"/>
        <v>0</v>
      </c>
      <c r="AA22" s="181">
        <f t="shared" si="3"/>
        <v>0</v>
      </c>
      <c r="AB22" s="181">
        <f t="shared" si="3"/>
        <v>0</v>
      </c>
      <c r="AC22" s="181">
        <f t="shared" si="3"/>
        <v>0</v>
      </c>
      <c r="AD22" s="181">
        <f t="shared" si="3"/>
        <v>0</v>
      </c>
    </row>
    <row r="23" spans="2:30" ht="15" x14ac:dyDescent="0.2">
      <c r="B23" s="12" t="s">
        <v>43</v>
      </c>
      <c r="C23" s="114">
        <f ca="1">'Hypothèses des scénarios'!AA19</f>
        <v>0</v>
      </c>
      <c r="D23" s="22"/>
      <c r="E23" s="38" t="s">
        <v>2</v>
      </c>
      <c r="F23" s="107">
        <f>SUMPRODUCT(('Hypothèses des scénarios'!$D$43:$D$1010=$B23)*('Hypothèses des scénarios'!$AF$43:$AF$1010=F$15),('Hypothèses des scénarios'!$AA$43:$AA$1010))</f>
        <v>0</v>
      </c>
      <c r="G23" s="107">
        <f>SUMPRODUCT(('Hypothèses des scénarios'!$D$43:$D$1010=$B23)*('Hypothèses des scénarios'!$AF$43:$AF$1010=G$15),('Hypothèses des scénarios'!$AA$43:$AA$1010))</f>
        <v>0</v>
      </c>
      <c r="H23" s="107">
        <f>SUMPRODUCT(('Hypothèses des scénarios'!$D$43:$D$1010=$B23)*('Hypothèses des scénarios'!$AF$43:$AF$1010=H$15),('Hypothèses des scénarios'!$AA$43:$AA$1010))</f>
        <v>0</v>
      </c>
      <c r="I23" s="107">
        <f>SUMPRODUCT(('Hypothèses des scénarios'!$D$43:$D$1010=$B23)*('Hypothèses des scénarios'!$AF$43:$AF$1010=I$15),('Hypothèses des scénarios'!$AA$43:$AA$1010))</f>
        <v>0</v>
      </c>
      <c r="J23" s="107">
        <f>SUMPRODUCT(('Hypothèses des scénarios'!$D$43:$D$1010=$B23)*('Hypothèses des scénarios'!$AF$43:$AF$1010=J$15),('Hypothèses des scénarios'!$AA$43:$AA$1010))</f>
        <v>0</v>
      </c>
      <c r="K23" s="107">
        <f>SUMPRODUCT(('Hypothèses des scénarios'!$D$43:$D$1010=$B23)*('Hypothèses des scénarios'!$AF$43:$AF$1010=K$15),('Hypothèses des scénarios'!$AA$43:$AA$1010))</f>
        <v>0</v>
      </c>
      <c r="L23" s="107">
        <f>SUMPRODUCT(('Hypothèses des scénarios'!$D$43:$D$1010=$B23)*('Hypothèses des scénarios'!$AF$43:$AF$1010=L$15),('Hypothèses des scénarios'!$AA$43:$AA$1010))</f>
        <v>0</v>
      </c>
      <c r="M23" s="107">
        <f>SUMPRODUCT(('Hypothèses des scénarios'!$D$43:$D$1010=$B23)*('Hypothèses des scénarios'!$AF$43:$AF$1010=M$15),('Hypothèses des scénarios'!$AA$43:$AA$1010))</f>
        <v>0</v>
      </c>
      <c r="N23" s="107">
        <f>SUMPRODUCT(('Hypothèses des scénarios'!$D$43:$D$1010=$B23)*('Hypothèses des scénarios'!$AF$43:$AF$1010=N$15),('Hypothèses des scénarios'!$AA$43:$AA$1010))</f>
        <v>0</v>
      </c>
      <c r="O23" s="107">
        <f>SUMPRODUCT(('Hypothèses des scénarios'!$D$43:$D$1010=$B23)*('Hypothèses des scénarios'!$AF$43:$AF$1010=O$15),('Hypothèses des scénarios'!$AA$43:$AA$1010))</f>
        <v>0</v>
      </c>
      <c r="P23" s="107">
        <f>SUMPRODUCT(('Hypothèses des scénarios'!$D$43:$D$1010=$B23)*('Hypothèses des scénarios'!$AF$43:$AF$1010=P$15),('Hypothèses des scénarios'!$AA$43:$AA$1010))</f>
        <v>0</v>
      </c>
      <c r="Q23" s="107">
        <f>SUMPRODUCT(('Hypothèses des scénarios'!$D$43:$D$1010=$B23)*('Hypothèses des scénarios'!$AF$43:$AF$1010=Q$15),('Hypothèses des scénarios'!$AA$43:$AA$1010))</f>
        <v>0</v>
      </c>
      <c r="R23" s="107">
        <f>SUMPRODUCT(('Hypothèses des scénarios'!$D$43:$D$1010=$B23)*('Hypothèses des scénarios'!$AF$43:$AF$1010=R$15),('Hypothèses des scénarios'!$AA$43:$AA$1010))</f>
        <v>0</v>
      </c>
      <c r="S23" s="107">
        <f>SUMPRODUCT(('Hypothèses des scénarios'!$D$43:$D$1010=$B23)*('Hypothèses des scénarios'!$AF$43:$AF$1010=S$15),('Hypothèses des scénarios'!$AA$43:$AA$1010))</f>
        <v>0</v>
      </c>
      <c r="T23" s="107">
        <f>SUMPRODUCT(('Hypothèses des scénarios'!$D$43:$D$1010=$B23)*('Hypothèses des scénarios'!$AF$43:$AF$1010=T$15),('Hypothèses des scénarios'!$AA$43:$AA$1010))</f>
        <v>0</v>
      </c>
      <c r="U23" s="107">
        <f>SUMPRODUCT(('Hypothèses des scénarios'!$D$43:$D$1010=$B23)*('Hypothèses des scénarios'!$AF$43:$AF$1010=U$15),('Hypothèses des scénarios'!$AA$43:$AA$1010))</f>
        <v>0</v>
      </c>
      <c r="V23" s="107">
        <f>SUMPRODUCT(('Hypothèses des scénarios'!$D$43:$D$1010=$B23)*('Hypothèses des scénarios'!$AF$43:$AF$1010=V$15),('Hypothèses des scénarios'!$AA$43:$AA$1010))</f>
        <v>0</v>
      </c>
      <c r="W23" s="107">
        <f>SUMPRODUCT(('Hypothèses des scénarios'!$D$43:$D$1010=$B23)*('Hypothèses des scénarios'!$AF$43:$AF$1010=W$15),('Hypothèses des scénarios'!$AA$43:$AA$1010))</f>
        <v>0</v>
      </c>
      <c r="X23" s="107">
        <f>SUMPRODUCT(('Hypothèses des scénarios'!$D$43:$D$1010=$B23)*('Hypothèses des scénarios'!$AF$43:$AF$1010=X$15),('Hypothèses des scénarios'!$AA$43:$AA$1010))</f>
        <v>0</v>
      </c>
      <c r="Y23" s="107">
        <f>SUMPRODUCT(('Hypothèses des scénarios'!$D$43:$D$1010=$B23)*('Hypothèses des scénarios'!$AF$43:$AF$1010=Y$15),('Hypothèses des scénarios'!$AA$43:$AA$1010))</f>
        <v>0</v>
      </c>
      <c r="Z23" s="107">
        <f>SUMPRODUCT(('Hypothèses des scénarios'!$D$43:$D$1010=$B23)*('Hypothèses des scénarios'!$AF$43:$AF$1010=Z$15),('Hypothèses des scénarios'!$AA$43:$AA$1010))</f>
        <v>0</v>
      </c>
      <c r="AA23" s="107">
        <f>SUMPRODUCT(('Hypothèses des scénarios'!$D$43:$D$1010=$B23)*('Hypothèses des scénarios'!$AF$43:$AF$1010=AA$15),('Hypothèses des scénarios'!$AA$43:$AA$1010))</f>
        <v>0</v>
      </c>
      <c r="AB23" s="107">
        <f>SUMPRODUCT(('Hypothèses des scénarios'!$D$43:$D$1010=$B23)*('Hypothèses des scénarios'!$AF$43:$AF$1010=AB$15),('Hypothèses des scénarios'!$AA$43:$AA$1010))</f>
        <v>0</v>
      </c>
      <c r="AC23" s="107">
        <f>SUMPRODUCT(('Hypothèses des scénarios'!$D$43:$D$1010=$B23)*('Hypothèses des scénarios'!$AF$43:$AF$1010=AC$15),('Hypothèses des scénarios'!$AA$43:$AA$1010))</f>
        <v>0</v>
      </c>
      <c r="AD23" s="107">
        <f>SUMPRODUCT(('Hypothèses des scénarios'!$D$43:$D$1010=$B23)*('Hypothèses des scénarios'!$AF$43:$AF$1010=AD$15),('Hypothèses des scénarios'!$AA$43:$AA$1010))</f>
        <v>0</v>
      </c>
    </row>
    <row r="24" spans="2:30" s="182" customFormat="1" x14ac:dyDescent="0.2">
      <c r="B24" s="13" t="s">
        <v>59</v>
      </c>
      <c r="C24" s="183"/>
      <c r="D24" s="184"/>
      <c r="E24" s="185"/>
      <c r="F24" s="181">
        <f t="shared" ref="F24:AD24" si="4">F23*((1+$C$3)^F$14)</f>
        <v>0</v>
      </c>
      <c r="G24" s="181">
        <f t="shared" si="4"/>
        <v>0</v>
      </c>
      <c r="H24" s="181">
        <f t="shared" si="4"/>
        <v>0</v>
      </c>
      <c r="I24" s="181">
        <f t="shared" si="4"/>
        <v>0</v>
      </c>
      <c r="J24" s="181">
        <f t="shared" si="4"/>
        <v>0</v>
      </c>
      <c r="K24" s="181">
        <f t="shared" si="4"/>
        <v>0</v>
      </c>
      <c r="L24" s="181">
        <f t="shared" si="4"/>
        <v>0</v>
      </c>
      <c r="M24" s="181">
        <f t="shared" si="4"/>
        <v>0</v>
      </c>
      <c r="N24" s="181">
        <f t="shared" si="4"/>
        <v>0</v>
      </c>
      <c r="O24" s="181">
        <f t="shared" si="4"/>
        <v>0</v>
      </c>
      <c r="P24" s="181">
        <f t="shared" si="4"/>
        <v>0</v>
      </c>
      <c r="Q24" s="181">
        <f t="shared" si="4"/>
        <v>0</v>
      </c>
      <c r="R24" s="181">
        <f t="shared" si="4"/>
        <v>0</v>
      </c>
      <c r="S24" s="181">
        <f t="shared" si="4"/>
        <v>0</v>
      </c>
      <c r="T24" s="181">
        <f t="shared" si="4"/>
        <v>0</v>
      </c>
      <c r="U24" s="181">
        <f t="shared" si="4"/>
        <v>0</v>
      </c>
      <c r="V24" s="181">
        <f t="shared" si="4"/>
        <v>0</v>
      </c>
      <c r="W24" s="181">
        <f t="shared" si="4"/>
        <v>0</v>
      </c>
      <c r="X24" s="181">
        <f t="shared" si="4"/>
        <v>0</v>
      </c>
      <c r="Y24" s="181">
        <f t="shared" si="4"/>
        <v>0</v>
      </c>
      <c r="Z24" s="181">
        <f t="shared" si="4"/>
        <v>0</v>
      </c>
      <c r="AA24" s="181">
        <f t="shared" si="4"/>
        <v>0</v>
      </c>
      <c r="AB24" s="181">
        <f t="shared" si="4"/>
        <v>0</v>
      </c>
      <c r="AC24" s="181">
        <f t="shared" si="4"/>
        <v>0</v>
      </c>
      <c r="AD24" s="181">
        <f t="shared" si="4"/>
        <v>0</v>
      </c>
    </row>
    <row r="25" spans="2:30" ht="15" x14ac:dyDescent="0.2">
      <c r="B25" s="12" t="s">
        <v>22</v>
      </c>
      <c r="C25" s="114">
        <f ca="1">'Hypothèses des scénarios'!AA20</f>
        <v>0</v>
      </c>
      <c r="D25" s="22"/>
      <c r="E25" s="38" t="s">
        <v>2</v>
      </c>
      <c r="F25" s="107">
        <f>SUMPRODUCT(('Hypothèses des scénarios'!$D$43:$D$1010=$B25)*('Hypothèses des scénarios'!$AF$43:$AF$1010=F$15),('Hypothèses des scénarios'!$AA$43:$AA$1010))</f>
        <v>0</v>
      </c>
      <c r="G25" s="107">
        <f>SUMPRODUCT(('Hypothèses des scénarios'!$D$43:$D$1010=$B25)*('Hypothèses des scénarios'!$AF$43:$AF$1010=G$15),('Hypothèses des scénarios'!$AA$43:$AA$1010))</f>
        <v>0</v>
      </c>
      <c r="H25" s="107">
        <f>SUMPRODUCT(('Hypothèses des scénarios'!$D$43:$D$1010=$B25)*('Hypothèses des scénarios'!$AF$43:$AF$1010=H$15),('Hypothèses des scénarios'!$AA$43:$AA$1010))</f>
        <v>0</v>
      </c>
      <c r="I25" s="107">
        <f>SUMPRODUCT(('Hypothèses des scénarios'!$D$43:$D$1010=$B25)*('Hypothèses des scénarios'!$AF$43:$AF$1010=I$15),('Hypothèses des scénarios'!$AA$43:$AA$1010))</f>
        <v>0</v>
      </c>
      <c r="J25" s="107">
        <f>SUMPRODUCT(('Hypothèses des scénarios'!$D$43:$D$1010=$B25)*('Hypothèses des scénarios'!$AF$43:$AF$1010=J$15),('Hypothèses des scénarios'!$AA$43:$AA$1010))</f>
        <v>0</v>
      </c>
      <c r="K25" s="107">
        <f>SUMPRODUCT(('Hypothèses des scénarios'!$D$43:$D$1010=$B25)*('Hypothèses des scénarios'!$AF$43:$AF$1010=K$15),('Hypothèses des scénarios'!$AA$43:$AA$1010))</f>
        <v>0</v>
      </c>
      <c r="L25" s="107">
        <f>SUMPRODUCT(('Hypothèses des scénarios'!$D$43:$D$1010=$B25)*('Hypothèses des scénarios'!$AF$43:$AF$1010=L$15),('Hypothèses des scénarios'!$AA$43:$AA$1010))</f>
        <v>0</v>
      </c>
      <c r="M25" s="107">
        <f>SUMPRODUCT(('Hypothèses des scénarios'!$D$43:$D$1010=$B25)*('Hypothèses des scénarios'!$AF$43:$AF$1010=M$15),('Hypothèses des scénarios'!$AA$43:$AA$1010))</f>
        <v>0</v>
      </c>
      <c r="N25" s="107">
        <f>SUMPRODUCT(('Hypothèses des scénarios'!$D$43:$D$1010=$B25)*('Hypothèses des scénarios'!$AF$43:$AF$1010=N$15),('Hypothèses des scénarios'!$AA$43:$AA$1010))</f>
        <v>0</v>
      </c>
      <c r="O25" s="107">
        <f>SUMPRODUCT(('Hypothèses des scénarios'!$D$43:$D$1010=$B25)*('Hypothèses des scénarios'!$AF$43:$AF$1010=O$15),('Hypothèses des scénarios'!$AA$43:$AA$1010))</f>
        <v>0</v>
      </c>
      <c r="P25" s="107">
        <f>SUMPRODUCT(('Hypothèses des scénarios'!$D$43:$D$1010=$B25)*('Hypothèses des scénarios'!$AF$43:$AF$1010=P$15),('Hypothèses des scénarios'!$AA$43:$AA$1010))</f>
        <v>0</v>
      </c>
      <c r="Q25" s="107">
        <f>SUMPRODUCT(('Hypothèses des scénarios'!$D$43:$D$1010=$B25)*('Hypothèses des scénarios'!$AF$43:$AF$1010=Q$15),('Hypothèses des scénarios'!$AA$43:$AA$1010))</f>
        <v>0</v>
      </c>
      <c r="R25" s="107">
        <f>SUMPRODUCT(('Hypothèses des scénarios'!$D$43:$D$1010=$B25)*('Hypothèses des scénarios'!$AF$43:$AF$1010=R$15),('Hypothèses des scénarios'!$AA$43:$AA$1010))</f>
        <v>0</v>
      </c>
      <c r="S25" s="107">
        <f>SUMPRODUCT(('Hypothèses des scénarios'!$D$43:$D$1010=$B25)*('Hypothèses des scénarios'!$AF$43:$AF$1010=S$15),('Hypothèses des scénarios'!$AA$43:$AA$1010))</f>
        <v>0</v>
      </c>
      <c r="T25" s="107">
        <f>SUMPRODUCT(('Hypothèses des scénarios'!$D$43:$D$1010=$B25)*('Hypothèses des scénarios'!$AF$43:$AF$1010=T$15),('Hypothèses des scénarios'!$AA$43:$AA$1010))</f>
        <v>0</v>
      </c>
      <c r="U25" s="107">
        <f>SUMPRODUCT(('Hypothèses des scénarios'!$D$43:$D$1010=$B25)*('Hypothèses des scénarios'!$AF$43:$AF$1010=U$15),('Hypothèses des scénarios'!$AA$43:$AA$1010))</f>
        <v>0</v>
      </c>
      <c r="V25" s="107">
        <f>SUMPRODUCT(('Hypothèses des scénarios'!$D$43:$D$1010=$B25)*('Hypothèses des scénarios'!$AF$43:$AF$1010=V$15),('Hypothèses des scénarios'!$AA$43:$AA$1010))</f>
        <v>0</v>
      </c>
      <c r="W25" s="107">
        <f>SUMPRODUCT(('Hypothèses des scénarios'!$D$43:$D$1010=$B25)*('Hypothèses des scénarios'!$AF$43:$AF$1010=W$15),('Hypothèses des scénarios'!$AA$43:$AA$1010))</f>
        <v>0</v>
      </c>
      <c r="X25" s="107">
        <f>SUMPRODUCT(('Hypothèses des scénarios'!$D$43:$D$1010=$B25)*('Hypothèses des scénarios'!$AF$43:$AF$1010=X$15),('Hypothèses des scénarios'!$AA$43:$AA$1010))</f>
        <v>0</v>
      </c>
      <c r="Y25" s="107">
        <f>SUMPRODUCT(('Hypothèses des scénarios'!$D$43:$D$1010=$B25)*('Hypothèses des scénarios'!$AF$43:$AF$1010=Y$15),('Hypothèses des scénarios'!$AA$43:$AA$1010))</f>
        <v>0</v>
      </c>
      <c r="Z25" s="107">
        <f>SUMPRODUCT(('Hypothèses des scénarios'!$D$43:$D$1010=$B25)*('Hypothèses des scénarios'!$AF$43:$AF$1010=Z$15),('Hypothèses des scénarios'!$AA$43:$AA$1010))</f>
        <v>0</v>
      </c>
      <c r="AA25" s="107">
        <f>SUMPRODUCT(('Hypothèses des scénarios'!$D$43:$D$1010=$B25)*('Hypothèses des scénarios'!$AF$43:$AF$1010=AA$15),('Hypothèses des scénarios'!$AA$43:$AA$1010))</f>
        <v>0</v>
      </c>
      <c r="AB25" s="107">
        <f>SUMPRODUCT(('Hypothèses des scénarios'!$D$43:$D$1010=$B25)*('Hypothèses des scénarios'!$AF$43:$AF$1010=AB$15),('Hypothèses des scénarios'!$AA$43:$AA$1010))</f>
        <v>0</v>
      </c>
      <c r="AC25" s="107">
        <f>SUMPRODUCT(('Hypothèses des scénarios'!$D$43:$D$1010=$B25)*('Hypothèses des scénarios'!$AF$43:$AF$1010=AC$15),('Hypothèses des scénarios'!$AA$43:$AA$1010))</f>
        <v>0</v>
      </c>
      <c r="AD25" s="107">
        <f>SUMPRODUCT(('Hypothèses des scénarios'!$D$43:$D$1010=$B25)*('Hypothèses des scénarios'!$AF$43:$AF$1010=AD$15),('Hypothèses des scénarios'!$AA$43:$AA$1010))</f>
        <v>0</v>
      </c>
    </row>
    <row r="26" spans="2:30" s="182" customFormat="1" x14ac:dyDescent="0.2">
      <c r="B26" s="13" t="s">
        <v>59</v>
      </c>
      <c r="C26" s="183"/>
      <c r="D26" s="184"/>
      <c r="E26" s="185"/>
      <c r="F26" s="181">
        <f t="shared" ref="F26:AD26" si="5">F25*((1+$C$3)^F$14)</f>
        <v>0</v>
      </c>
      <c r="G26" s="181">
        <f t="shared" si="5"/>
        <v>0</v>
      </c>
      <c r="H26" s="181">
        <f t="shared" si="5"/>
        <v>0</v>
      </c>
      <c r="I26" s="181">
        <f t="shared" si="5"/>
        <v>0</v>
      </c>
      <c r="J26" s="181">
        <f t="shared" si="5"/>
        <v>0</v>
      </c>
      <c r="K26" s="181">
        <f t="shared" si="5"/>
        <v>0</v>
      </c>
      <c r="L26" s="181">
        <f t="shared" si="5"/>
        <v>0</v>
      </c>
      <c r="M26" s="181">
        <f t="shared" si="5"/>
        <v>0</v>
      </c>
      <c r="N26" s="181">
        <f t="shared" si="5"/>
        <v>0</v>
      </c>
      <c r="O26" s="181">
        <f t="shared" si="5"/>
        <v>0</v>
      </c>
      <c r="P26" s="181">
        <f t="shared" si="5"/>
        <v>0</v>
      </c>
      <c r="Q26" s="181">
        <f t="shared" si="5"/>
        <v>0</v>
      </c>
      <c r="R26" s="181">
        <f t="shared" si="5"/>
        <v>0</v>
      </c>
      <c r="S26" s="181">
        <f t="shared" si="5"/>
        <v>0</v>
      </c>
      <c r="T26" s="181">
        <f t="shared" si="5"/>
        <v>0</v>
      </c>
      <c r="U26" s="181">
        <f t="shared" si="5"/>
        <v>0</v>
      </c>
      <c r="V26" s="181">
        <f t="shared" si="5"/>
        <v>0</v>
      </c>
      <c r="W26" s="181">
        <f t="shared" si="5"/>
        <v>0</v>
      </c>
      <c r="X26" s="181">
        <f t="shared" si="5"/>
        <v>0</v>
      </c>
      <c r="Y26" s="181">
        <f t="shared" si="5"/>
        <v>0</v>
      </c>
      <c r="Z26" s="181">
        <f t="shared" si="5"/>
        <v>0</v>
      </c>
      <c r="AA26" s="181">
        <f t="shared" si="5"/>
        <v>0</v>
      </c>
      <c r="AB26" s="181">
        <f t="shared" si="5"/>
        <v>0</v>
      </c>
      <c r="AC26" s="181">
        <f t="shared" si="5"/>
        <v>0</v>
      </c>
      <c r="AD26" s="181">
        <f t="shared" si="5"/>
        <v>0</v>
      </c>
    </row>
    <row r="27" spans="2:30" ht="15" x14ac:dyDescent="0.2">
      <c r="B27" s="12" t="s">
        <v>21</v>
      </c>
      <c r="C27" s="114">
        <f ca="1">'Hypothèses des scénarios'!AA21</f>
        <v>0</v>
      </c>
      <c r="D27" s="22"/>
      <c r="E27" s="38" t="s">
        <v>2</v>
      </c>
      <c r="F27" s="107">
        <f>SUMPRODUCT(('Hypothèses des scénarios'!$D$43:$D$1010=$B27)*('Hypothèses des scénarios'!$AF$43:$AF$1010&lt;=F$15)*('Hypothèses des scénarios'!$AG$43:$AG$1010&gt;=F$15),('Hypothèses des scénarios'!$AE$43:$AE$1010))</f>
        <v>0</v>
      </c>
      <c r="G27" s="107">
        <f>SUMPRODUCT(('Hypothèses des scénarios'!$D$43:$D$1010=$B27)*('Hypothèses des scénarios'!$AF$43:$AF$1010&lt;=G$15)*('Hypothèses des scénarios'!$AG$43:$AG$1010&gt;=G$15),('Hypothèses des scénarios'!$AE$43:$AE$1010))</f>
        <v>0</v>
      </c>
      <c r="H27" s="107">
        <f>SUMPRODUCT(('Hypothèses des scénarios'!$D$43:$D$1010=$B27)*('Hypothèses des scénarios'!$AF$43:$AF$1010&lt;=H$15)*('Hypothèses des scénarios'!$AG$43:$AG$1010&gt;=H$15),('Hypothèses des scénarios'!$AE$43:$AE$1010))</f>
        <v>0</v>
      </c>
      <c r="I27" s="107">
        <f>SUMPRODUCT(('Hypothèses des scénarios'!$D$43:$D$1010=$B27)*('Hypothèses des scénarios'!$AF$43:$AF$1010&lt;=I$15)*('Hypothèses des scénarios'!$AG$43:$AG$1010&gt;=I$15),('Hypothèses des scénarios'!$AE$43:$AE$1010))</f>
        <v>0</v>
      </c>
      <c r="J27" s="107">
        <f>SUMPRODUCT(('Hypothèses des scénarios'!$D$43:$D$1010=$B27)*('Hypothèses des scénarios'!$AF$43:$AF$1010&lt;=J$15)*('Hypothèses des scénarios'!$AG$43:$AG$1010&gt;=J$15),('Hypothèses des scénarios'!$AE$43:$AE$1010))</f>
        <v>0</v>
      </c>
      <c r="K27" s="107">
        <f>SUMPRODUCT(('Hypothèses des scénarios'!$D$43:$D$1010=$B27)*('Hypothèses des scénarios'!$AF$43:$AF$1010&lt;=K$15)*('Hypothèses des scénarios'!$AG$43:$AG$1010&gt;=K$15),('Hypothèses des scénarios'!$AE$43:$AE$1010))</f>
        <v>0</v>
      </c>
      <c r="L27" s="107">
        <f>SUMPRODUCT(('Hypothèses des scénarios'!$D$43:$D$1010=$B27)*('Hypothèses des scénarios'!$AF$43:$AF$1010&lt;=L$15)*('Hypothèses des scénarios'!$AG$43:$AG$1010&gt;=L$15),('Hypothèses des scénarios'!$AE$43:$AE$1010))</f>
        <v>0</v>
      </c>
      <c r="M27" s="107">
        <f>SUMPRODUCT(('Hypothèses des scénarios'!$D$43:$D$1010=$B27)*('Hypothèses des scénarios'!$AF$43:$AF$1010&lt;=M$15)*('Hypothèses des scénarios'!$AG$43:$AG$1010&gt;=M$15),('Hypothèses des scénarios'!$AE$43:$AE$1010))</f>
        <v>0</v>
      </c>
      <c r="N27" s="107">
        <f>SUMPRODUCT(('Hypothèses des scénarios'!$D$43:$D$1010=$B27)*('Hypothèses des scénarios'!$AF$43:$AF$1010&lt;=N$15)*('Hypothèses des scénarios'!$AG$43:$AG$1010&gt;=N$15),('Hypothèses des scénarios'!$AE$43:$AE$1010))</f>
        <v>0</v>
      </c>
      <c r="O27" s="107">
        <f>SUMPRODUCT(('Hypothèses des scénarios'!$D$43:$D$1010=$B27)*('Hypothèses des scénarios'!$AF$43:$AF$1010&lt;=O$15)*('Hypothèses des scénarios'!$AG$43:$AG$1010&gt;=O$15),('Hypothèses des scénarios'!$AE$43:$AE$1010))</f>
        <v>0</v>
      </c>
      <c r="P27" s="107">
        <f>SUMPRODUCT(('Hypothèses des scénarios'!$D$43:$D$1010=$B27)*('Hypothèses des scénarios'!$AF$43:$AF$1010&lt;=P$15)*('Hypothèses des scénarios'!$AG$43:$AG$1010&gt;=P$15),('Hypothèses des scénarios'!$AE$43:$AE$1010))</f>
        <v>0</v>
      </c>
      <c r="Q27" s="107">
        <f>SUMPRODUCT(('Hypothèses des scénarios'!$D$43:$D$1010=$B27)*('Hypothèses des scénarios'!$AF$43:$AF$1010&lt;=Q$15)*('Hypothèses des scénarios'!$AG$43:$AG$1010&gt;=Q$15),('Hypothèses des scénarios'!$AE$43:$AE$1010))</f>
        <v>0</v>
      </c>
      <c r="R27" s="107">
        <f>SUMPRODUCT(('Hypothèses des scénarios'!$D$43:$D$1010=$B27)*('Hypothèses des scénarios'!$AF$43:$AF$1010&lt;=R$15)*('Hypothèses des scénarios'!$AG$43:$AG$1010&gt;=R$15),('Hypothèses des scénarios'!$AE$43:$AE$1010))</f>
        <v>0</v>
      </c>
      <c r="S27" s="107">
        <f>SUMPRODUCT(('Hypothèses des scénarios'!$D$43:$D$1010=$B27)*('Hypothèses des scénarios'!$AF$43:$AF$1010&lt;=S$15)*('Hypothèses des scénarios'!$AG$43:$AG$1010&gt;=S$15),('Hypothèses des scénarios'!$AE$43:$AE$1010))</f>
        <v>0</v>
      </c>
      <c r="T27" s="107">
        <f>SUMPRODUCT(('Hypothèses des scénarios'!$D$43:$D$1010=$B27)*('Hypothèses des scénarios'!$AF$43:$AF$1010&lt;=T$15)*('Hypothèses des scénarios'!$AG$43:$AG$1010&gt;=T$15),('Hypothèses des scénarios'!$AE$43:$AE$1010))</f>
        <v>0</v>
      </c>
      <c r="U27" s="107">
        <f>SUMPRODUCT(('Hypothèses des scénarios'!$D$43:$D$1010=$B27)*('Hypothèses des scénarios'!$AF$43:$AF$1010&lt;=U$15)*('Hypothèses des scénarios'!$AG$43:$AG$1010&gt;=U$15),('Hypothèses des scénarios'!$AE$43:$AE$1010))</f>
        <v>0</v>
      </c>
      <c r="V27" s="107">
        <f>SUMPRODUCT(('Hypothèses des scénarios'!$D$43:$D$1010=$B27)*('Hypothèses des scénarios'!$AF$43:$AF$1010&lt;=V$15)*('Hypothèses des scénarios'!$AG$43:$AG$1010&gt;=V$15),('Hypothèses des scénarios'!$AE$43:$AE$1010))</f>
        <v>0</v>
      </c>
      <c r="W27" s="107">
        <f>SUMPRODUCT(('Hypothèses des scénarios'!$D$43:$D$1010=$B27)*('Hypothèses des scénarios'!$AF$43:$AF$1010&lt;=W$15)*('Hypothèses des scénarios'!$AG$43:$AG$1010&gt;=W$15),('Hypothèses des scénarios'!$AE$43:$AE$1010))</f>
        <v>0</v>
      </c>
      <c r="X27" s="107">
        <f>SUMPRODUCT(('Hypothèses des scénarios'!$D$43:$D$1010=$B27)*('Hypothèses des scénarios'!$AF$43:$AF$1010&lt;=X$15)*('Hypothèses des scénarios'!$AG$43:$AG$1010&gt;=X$15),('Hypothèses des scénarios'!$AE$43:$AE$1010))</f>
        <v>0</v>
      </c>
      <c r="Y27" s="107">
        <f>SUMPRODUCT(('Hypothèses des scénarios'!$D$43:$D$1010=$B27)*('Hypothèses des scénarios'!$AF$43:$AF$1010&lt;=Y$15)*('Hypothèses des scénarios'!$AG$43:$AG$1010&gt;=Y$15),('Hypothèses des scénarios'!$AE$43:$AE$1010))</f>
        <v>0</v>
      </c>
      <c r="Z27" s="107">
        <f>SUMPRODUCT(('Hypothèses des scénarios'!$D$43:$D$1010=$B27)*('Hypothèses des scénarios'!$AF$43:$AF$1010&lt;=Z$15)*('Hypothèses des scénarios'!$AG$43:$AG$1010&gt;=Z$15),('Hypothèses des scénarios'!$AE$43:$AE$1010))</f>
        <v>0</v>
      </c>
      <c r="AA27" s="107">
        <f>SUMPRODUCT(('Hypothèses des scénarios'!$D$43:$D$1010=$B27)*('Hypothèses des scénarios'!$AF$43:$AF$1010&lt;=AA$15)*('Hypothèses des scénarios'!$AG$43:$AG$1010&gt;=AA$15),('Hypothèses des scénarios'!$AE$43:$AE$1010))</f>
        <v>0</v>
      </c>
      <c r="AB27" s="107">
        <f>SUMPRODUCT(('Hypothèses des scénarios'!$D$43:$D$1010=$B27)*('Hypothèses des scénarios'!$AF$43:$AF$1010&lt;=AB$15)*('Hypothèses des scénarios'!$AG$43:$AG$1010&gt;=AB$15),('Hypothèses des scénarios'!$AE$43:$AE$1010))</f>
        <v>0</v>
      </c>
      <c r="AC27" s="107">
        <f>SUMPRODUCT(('Hypothèses des scénarios'!$D$43:$D$1010=$B27)*('Hypothèses des scénarios'!$AF$43:$AF$1010&lt;=AC$15)*('Hypothèses des scénarios'!$AG$43:$AG$1010&gt;=AC$15),('Hypothèses des scénarios'!$AE$43:$AE$1010))</f>
        <v>0</v>
      </c>
      <c r="AD27" s="107">
        <f>SUMPRODUCT(('Hypothèses des scénarios'!$D$43:$D$1010=$B27)*('Hypothèses des scénarios'!$AF$43:$AF$1010&lt;=AD$15)*('Hypothèses des scénarios'!$AG$43:$AG$1010&gt;=AD$15),('Hypothèses des scénarios'!$AE$43:$AE$1010))</f>
        <v>0</v>
      </c>
    </row>
    <row r="28" spans="2:30" s="182" customFormat="1" x14ac:dyDescent="0.2">
      <c r="B28" s="13" t="s">
        <v>59</v>
      </c>
      <c r="C28" s="183"/>
      <c r="D28" s="184"/>
      <c r="E28" s="185"/>
      <c r="F28" s="181">
        <f t="shared" ref="F28:AD28" si="6">F27*((1+$C$1)^F$14)</f>
        <v>0</v>
      </c>
      <c r="G28" s="181">
        <f t="shared" si="6"/>
        <v>0</v>
      </c>
      <c r="H28" s="181">
        <f t="shared" si="6"/>
        <v>0</v>
      </c>
      <c r="I28" s="181">
        <f t="shared" si="6"/>
        <v>0</v>
      </c>
      <c r="J28" s="181">
        <f t="shared" si="6"/>
        <v>0</v>
      </c>
      <c r="K28" s="181">
        <f t="shared" si="6"/>
        <v>0</v>
      </c>
      <c r="L28" s="181">
        <f t="shared" si="6"/>
        <v>0</v>
      </c>
      <c r="M28" s="181">
        <f t="shared" si="6"/>
        <v>0</v>
      </c>
      <c r="N28" s="181">
        <f t="shared" si="6"/>
        <v>0</v>
      </c>
      <c r="O28" s="181">
        <f t="shared" si="6"/>
        <v>0</v>
      </c>
      <c r="P28" s="181">
        <f t="shared" si="6"/>
        <v>0</v>
      </c>
      <c r="Q28" s="181">
        <f t="shared" si="6"/>
        <v>0</v>
      </c>
      <c r="R28" s="181">
        <f t="shared" si="6"/>
        <v>0</v>
      </c>
      <c r="S28" s="181">
        <f t="shared" si="6"/>
        <v>0</v>
      </c>
      <c r="T28" s="181">
        <f t="shared" si="6"/>
        <v>0</v>
      </c>
      <c r="U28" s="181">
        <f t="shared" si="6"/>
        <v>0</v>
      </c>
      <c r="V28" s="181">
        <f t="shared" si="6"/>
        <v>0</v>
      </c>
      <c r="W28" s="181">
        <f t="shared" si="6"/>
        <v>0</v>
      </c>
      <c r="X28" s="181">
        <f t="shared" si="6"/>
        <v>0</v>
      </c>
      <c r="Y28" s="181">
        <f t="shared" si="6"/>
        <v>0</v>
      </c>
      <c r="Z28" s="181">
        <f t="shared" si="6"/>
        <v>0</v>
      </c>
      <c r="AA28" s="181">
        <f t="shared" si="6"/>
        <v>0</v>
      </c>
      <c r="AB28" s="181">
        <f t="shared" si="6"/>
        <v>0</v>
      </c>
      <c r="AC28" s="181">
        <f t="shared" si="6"/>
        <v>0</v>
      </c>
      <c r="AD28" s="181">
        <f t="shared" si="6"/>
        <v>0</v>
      </c>
    </row>
    <row r="29" spans="2:30" s="40" customFormat="1" x14ac:dyDescent="0.2">
      <c r="B29" s="15"/>
      <c r="C29" s="116"/>
      <c r="D29" s="39"/>
      <c r="F29" s="41"/>
      <c r="G29" s="41"/>
      <c r="H29" s="41"/>
      <c r="I29" s="41"/>
      <c r="J29" s="41"/>
      <c r="K29" s="41"/>
      <c r="L29" s="41"/>
      <c r="M29" s="41"/>
      <c r="N29" s="41"/>
      <c r="O29" s="41"/>
      <c r="P29" s="41"/>
      <c r="Q29" s="41"/>
      <c r="R29" s="41"/>
      <c r="S29" s="41"/>
      <c r="T29" s="41"/>
      <c r="U29" s="41"/>
      <c r="V29" s="41"/>
      <c r="W29" s="41"/>
      <c r="X29" s="41"/>
      <c r="Y29" s="41"/>
      <c r="Z29" s="41"/>
      <c r="AA29" s="41"/>
      <c r="AB29" s="41"/>
      <c r="AC29" s="41"/>
      <c r="AD29" s="41"/>
    </row>
    <row r="30" spans="2:30" s="169" customFormat="1" x14ac:dyDescent="0.2">
      <c r="B30" s="16" t="s">
        <v>32</v>
      </c>
      <c r="C30" s="170"/>
      <c r="D30" s="171"/>
      <c r="F30" s="45">
        <f>F17+F19+F21+F23+F25+F27</f>
        <v>0</v>
      </c>
      <c r="G30" s="45">
        <f t="shared" ref="G30:AD31" si="7">G17+G19+G21+G23+G25+G27</f>
        <v>0</v>
      </c>
      <c r="H30" s="45">
        <f t="shared" si="7"/>
        <v>0</v>
      </c>
      <c r="I30" s="45">
        <f t="shared" si="7"/>
        <v>0</v>
      </c>
      <c r="J30" s="45">
        <f t="shared" si="7"/>
        <v>0</v>
      </c>
      <c r="K30" s="45">
        <f t="shared" si="7"/>
        <v>0</v>
      </c>
      <c r="L30" s="45">
        <f t="shared" si="7"/>
        <v>0</v>
      </c>
      <c r="M30" s="45">
        <f t="shared" si="7"/>
        <v>0</v>
      </c>
      <c r="N30" s="45">
        <f t="shared" si="7"/>
        <v>0</v>
      </c>
      <c r="O30" s="45">
        <f t="shared" si="7"/>
        <v>0</v>
      </c>
      <c r="P30" s="45">
        <f t="shared" si="7"/>
        <v>0</v>
      </c>
      <c r="Q30" s="45">
        <f t="shared" si="7"/>
        <v>0</v>
      </c>
      <c r="R30" s="45">
        <f t="shared" si="7"/>
        <v>0</v>
      </c>
      <c r="S30" s="45">
        <f t="shared" si="7"/>
        <v>0</v>
      </c>
      <c r="T30" s="45">
        <f t="shared" si="7"/>
        <v>0</v>
      </c>
      <c r="U30" s="45">
        <f t="shared" si="7"/>
        <v>0</v>
      </c>
      <c r="V30" s="45">
        <f t="shared" si="7"/>
        <v>0</v>
      </c>
      <c r="W30" s="45">
        <f t="shared" si="7"/>
        <v>0</v>
      </c>
      <c r="X30" s="45">
        <f t="shared" si="7"/>
        <v>0</v>
      </c>
      <c r="Y30" s="45">
        <f t="shared" si="7"/>
        <v>0</v>
      </c>
      <c r="Z30" s="45">
        <f t="shared" si="7"/>
        <v>0</v>
      </c>
      <c r="AA30" s="45">
        <f t="shared" si="7"/>
        <v>0</v>
      </c>
      <c r="AB30" s="45">
        <f t="shared" si="7"/>
        <v>0</v>
      </c>
      <c r="AC30" s="45">
        <f t="shared" si="7"/>
        <v>0</v>
      </c>
      <c r="AD30" s="45">
        <f t="shared" si="7"/>
        <v>0</v>
      </c>
    </row>
    <row r="31" spans="2:30" s="173" customFormat="1" x14ac:dyDescent="0.2">
      <c r="B31" s="172" t="s">
        <v>4</v>
      </c>
      <c r="C31" s="174"/>
      <c r="D31" s="175"/>
      <c r="F31" s="176">
        <f>F18+F20+F22+F24+F26+F28</f>
        <v>0</v>
      </c>
      <c r="G31" s="176">
        <f t="shared" si="7"/>
        <v>0</v>
      </c>
      <c r="H31" s="176">
        <f t="shared" si="7"/>
        <v>0</v>
      </c>
      <c r="I31" s="176">
        <f t="shared" si="7"/>
        <v>0</v>
      </c>
      <c r="J31" s="176">
        <f t="shared" si="7"/>
        <v>0</v>
      </c>
      <c r="K31" s="176">
        <f t="shared" si="7"/>
        <v>0</v>
      </c>
      <c r="L31" s="176">
        <f t="shared" si="7"/>
        <v>0</v>
      </c>
      <c r="M31" s="176">
        <f t="shared" si="7"/>
        <v>0</v>
      </c>
      <c r="N31" s="176">
        <f t="shared" si="7"/>
        <v>0</v>
      </c>
      <c r="O31" s="176">
        <f t="shared" si="7"/>
        <v>0</v>
      </c>
      <c r="P31" s="176">
        <f t="shared" si="7"/>
        <v>0</v>
      </c>
      <c r="Q31" s="176">
        <f t="shared" si="7"/>
        <v>0</v>
      </c>
      <c r="R31" s="176">
        <f t="shared" si="7"/>
        <v>0</v>
      </c>
      <c r="S31" s="176">
        <f t="shared" si="7"/>
        <v>0</v>
      </c>
      <c r="T31" s="176">
        <f t="shared" si="7"/>
        <v>0</v>
      </c>
      <c r="U31" s="176">
        <f t="shared" si="7"/>
        <v>0</v>
      </c>
      <c r="V31" s="176">
        <f t="shared" si="7"/>
        <v>0</v>
      </c>
      <c r="W31" s="176">
        <f t="shared" si="7"/>
        <v>0</v>
      </c>
      <c r="X31" s="176">
        <f t="shared" si="7"/>
        <v>0</v>
      </c>
      <c r="Y31" s="176">
        <f t="shared" si="7"/>
        <v>0</v>
      </c>
      <c r="Z31" s="176">
        <f t="shared" si="7"/>
        <v>0</v>
      </c>
      <c r="AA31" s="176">
        <f t="shared" si="7"/>
        <v>0</v>
      </c>
      <c r="AB31" s="176">
        <f t="shared" si="7"/>
        <v>0</v>
      </c>
      <c r="AC31" s="176">
        <f t="shared" si="7"/>
        <v>0</v>
      </c>
      <c r="AD31" s="176">
        <f t="shared" si="7"/>
        <v>0</v>
      </c>
    </row>
    <row r="32" spans="2:30" s="40" customFormat="1" x14ac:dyDescent="0.2">
      <c r="B32" s="17"/>
      <c r="C32" s="116"/>
      <c r="D32" s="39"/>
      <c r="F32" s="41"/>
      <c r="G32" s="41"/>
      <c r="H32" s="41"/>
      <c r="I32" s="41"/>
      <c r="J32" s="41"/>
      <c r="K32" s="41"/>
      <c r="L32" s="41"/>
      <c r="M32" s="41"/>
      <c r="N32" s="41"/>
      <c r="O32" s="41"/>
      <c r="P32" s="41"/>
      <c r="Q32" s="41"/>
      <c r="R32" s="41"/>
      <c r="S32" s="41"/>
      <c r="T32" s="41"/>
      <c r="U32" s="41"/>
      <c r="V32" s="41"/>
      <c r="W32" s="41"/>
      <c r="X32" s="41"/>
      <c r="Y32" s="41"/>
      <c r="Z32" s="41"/>
      <c r="AA32" s="41"/>
      <c r="AB32" s="41"/>
      <c r="AC32" s="41"/>
      <c r="AD32" s="41"/>
    </row>
    <row r="33" spans="2:30" ht="15" x14ac:dyDescent="0.2">
      <c r="B33" s="12" t="s">
        <v>85</v>
      </c>
      <c r="C33" s="114"/>
      <c r="D33" s="22"/>
      <c r="E33" s="38" t="s">
        <v>3</v>
      </c>
      <c r="F33" s="107">
        <f>SUMPRODUCT(('Hypothèses des scénarios'!$D$43:$D$1010=$B33)*('Hypothèses des scénarios'!$AF$43:$AF$1010&lt;=F$15)*('Hypothèses des scénarios'!$AG$43:$AG$1010&gt;=F$15),('Hypothèses des scénarios'!$AA$43:$AA$1010))</f>
        <v>0</v>
      </c>
      <c r="G33" s="107">
        <f>SUMPRODUCT(('Hypothèses des scénarios'!$D$43:$D$1010=$B33)*('Hypothèses des scénarios'!$AF$43:$AF$1010&lt;=G$15)*('Hypothèses des scénarios'!$AG$43:$AG$1010&gt;=G$15),('Hypothèses des scénarios'!$AA$43:$AA$1010))</f>
        <v>0</v>
      </c>
      <c r="H33" s="107">
        <f>SUMPRODUCT(('Hypothèses des scénarios'!$D$43:$D$1010=$B33)*('Hypothèses des scénarios'!$AF$43:$AF$1010&lt;=H$15)*('Hypothèses des scénarios'!$AG$43:$AG$1010&gt;=H$15),('Hypothèses des scénarios'!$AA$43:$AA$1010))</f>
        <v>0</v>
      </c>
      <c r="I33" s="107">
        <f>SUMPRODUCT(('Hypothèses des scénarios'!$D$43:$D$1010=$B33)*('Hypothèses des scénarios'!$AF$43:$AF$1010&lt;=I$15)*('Hypothèses des scénarios'!$AG$43:$AG$1010&gt;=I$15),('Hypothèses des scénarios'!$AA$43:$AA$1010))</f>
        <v>0</v>
      </c>
      <c r="J33" s="107">
        <f>SUMPRODUCT(('Hypothèses des scénarios'!$D$43:$D$1010=$B33)*('Hypothèses des scénarios'!$AF$43:$AF$1010&lt;=J$15)*('Hypothèses des scénarios'!$AG$43:$AG$1010&gt;=J$15),('Hypothèses des scénarios'!$AA$43:$AA$1010))</f>
        <v>0</v>
      </c>
      <c r="K33" s="107">
        <f>SUMPRODUCT(('Hypothèses des scénarios'!$D$43:$D$1010=$B33)*('Hypothèses des scénarios'!$AF$43:$AF$1010&lt;=K$15)*('Hypothèses des scénarios'!$AG$43:$AG$1010&gt;=K$15),('Hypothèses des scénarios'!$AA$43:$AA$1010))</f>
        <v>0</v>
      </c>
      <c r="L33" s="107">
        <f>SUMPRODUCT(('Hypothèses des scénarios'!$D$43:$D$1010=$B33)*('Hypothèses des scénarios'!$AF$43:$AF$1010&lt;=L$15)*('Hypothèses des scénarios'!$AG$43:$AG$1010&gt;=L$15),('Hypothèses des scénarios'!$AA$43:$AA$1010))</f>
        <v>0</v>
      </c>
      <c r="M33" s="107">
        <f>SUMPRODUCT(('Hypothèses des scénarios'!$D$43:$D$1010=$B33)*('Hypothèses des scénarios'!$AF$43:$AF$1010&lt;=M$15)*('Hypothèses des scénarios'!$AG$43:$AG$1010&gt;=M$15),('Hypothèses des scénarios'!$AA$43:$AA$1010))</f>
        <v>0</v>
      </c>
      <c r="N33" s="107">
        <f>SUMPRODUCT(('Hypothèses des scénarios'!$D$43:$D$1010=$B33)*('Hypothèses des scénarios'!$AF$43:$AF$1010&lt;=N$15)*('Hypothèses des scénarios'!$AG$43:$AG$1010&gt;=N$15),('Hypothèses des scénarios'!$AA$43:$AA$1010))</f>
        <v>0</v>
      </c>
      <c r="O33" s="107">
        <f>SUMPRODUCT(('Hypothèses des scénarios'!$D$43:$D$1010=$B33)*('Hypothèses des scénarios'!$AF$43:$AF$1010&lt;=O$15)*('Hypothèses des scénarios'!$AG$43:$AG$1010&gt;=O$15),('Hypothèses des scénarios'!$AA$43:$AA$1010))</f>
        <v>0</v>
      </c>
      <c r="P33" s="107">
        <f>SUMPRODUCT(('Hypothèses des scénarios'!$D$43:$D$1010=$B33)*('Hypothèses des scénarios'!$AF$43:$AF$1010&lt;=P$15)*('Hypothèses des scénarios'!$AG$43:$AG$1010&gt;=P$15),('Hypothèses des scénarios'!$AA$43:$AA$1010))</f>
        <v>0</v>
      </c>
      <c r="Q33" s="107">
        <f>SUMPRODUCT(('Hypothèses des scénarios'!$D$43:$D$1010=$B33)*('Hypothèses des scénarios'!$AF$43:$AF$1010&lt;=Q$15)*('Hypothèses des scénarios'!$AG$43:$AG$1010&gt;=Q$15),('Hypothèses des scénarios'!$AA$43:$AA$1010))</f>
        <v>0</v>
      </c>
      <c r="R33" s="107">
        <f>SUMPRODUCT(('Hypothèses des scénarios'!$D$43:$D$1010=$B33)*('Hypothèses des scénarios'!$AF$43:$AF$1010&lt;=R$15)*('Hypothèses des scénarios'!$AG$43:$AG$1010&gt;=R$15),('Hypothèses des scénarios'!$AA$43:$AA$1010))</f>
        <v>0</v>
      </c>
      <c r="S33" s="107">
        <f>SUMPRODUCT(('Hypothèses des scénarios'!$D$43:$D$1010=$B33)*('Hypothèses des scénarios'!$AF$43:$AF$1010&lt;=S$15)*('Hypothèses des scénarios'!$AG$43:$AG$1010&gt;=S$15),('Hypothèses des scénarios'!$AA$43:$AA$1010))</f>
        <v>0</v>
      </c>
      <c r="T33" s="107">
        <f>SUMPRODUCT(('Hypothèses des scénarios'!$D$43:$D$1010=$B33)*('Hypothèses des scénarios'!$AF$43:$AF$1010&lt;=T$15)*('Hypothèses des scénarios'!$AG$43:$AG$1010&gt;=T$15),('Hypothèses des scénarios'!$AA$43:$AA$1010))</f>
        <v>0</v>
      </c>
      <c r="U33" s="107">
        <f>SUMPRODUCT(('Hypothèses des scénarios'!$D$43:$D$1010=$B33)*('Hypothèses des scénarios'!$AF$43:$AF$1010&lt;=U$15)*('Hypothèses des scénarios'!$AG$43:$AG$1010&gt;=U$15),('Hypothèses des scénarios'!$AA$43:$AA$1010))</f>
        <v>0</v>
      </c>
      <c r="V33" s="107">
        <f>SUMPRODUCT(('Hypothèses des scénarios'!$D$43:$D$1010=$B33)*('Hypothèses des scénarios'!$AF$43:$AF$1010&lt;=V$15)*('Hypothèses des scénarios'!$AG$43:$AG$1010&gt;=V$15),('Hypothèses des scénarios'!$AA$43:$AA$1010))</f>
        <v>0</v>
      </c>
      <c r="W33" s="107">
        <f>SUMPRODUCT(('Hypothèses des scénarios'!$D$43:$D$1010=$B33)*('Hypothèses des scénarios'!$AF$43:$AF$1010&lt;=W$15)*('Hypothèses des scénarios'!$AG$43:$AG$1010&gt;=W$15),('Hypothèses des scénarios'!$AA$43:$AA$1010))</f>
        <v>0</v>
      </c>
      <c r="X33" s="107">
        <f>SUMPRODUCT(('Hypothèses des scénarios'!$D$43:$D$1010=$B33)*('Hypothèses des scénarios'!$AF$43:$AF$1010&lt;=X$15)*('Hypothèses des scénarios'!$AG$43:$AG$1010&gt;=X$15),('Hypothèses des scénarios'!$AA$43:$AA$1010))</f>
        <v>0</v>
      </c>
      <c r="Y33" s="107">
        <f>SUMPRODUCT(('Hypothèses des scénarios'!$D$43:$D$1010=$B33)*('Hypothèses des scénarios'!$AF$43:$AF$1010&lt;=Y$15)*('Hypothèses des scénarios'!$AG$43:$AG$1010&gt;=Y$15),('Hypothèses des scénarios'!$AA$43:$AA$1010))</f>
        <v>0</v>
      </c>
      <c r="Z33" s="107">
        <f>SUMPRODUCT(('Hypothèses des scénarios'!$D$43:$D$1010=$B33)*('Hypothèses des scénarios'!$AF$43:$AF$1010&lt;=Z$15)*('Hypothèses des scénarios'!$AG$43:$AG$1010&gt;=Z$15),('Hypothèses des scénarios'!$AA$43:$AA$1010))</f>
        <v>0</v>
      </c>
      <c r="AA33" s="107">
        <f>SUMPRODUCT(('Hypothèses des scénarios'!$D$43:$D$1010=$B33)*('Hypothèses des scénarios'!$AF$43:$AF$1010&lt;=AA$15)*('Hypothèses des scénarios'!$AG$43:$AG$1010&gt;=AA$15),('Hypothèses des scénarios'!$AA$43:$AA$1010))</f>
        <v>0</v>
      </c>
      <c r="AB33" s="107">
        <f>SUMPRODUCT(('Hypothèses des scénarios'!$D$43:$D$1010=$B33)*('Hypothèses des scénarios'!$AF$43:$AF$1010&lt;=AB$15)*('Hypothèses des scénarios'!$AG$43:$AG$1010&gt;=AB$15),('Hypothèses des scénarios'!$AA$43:$AA$1010))</f>
        <v>0</v>
      </c>
      <c r="AC33" s="107">
        <f>SUMPRODUCT(('Hypothèses des scénarios'!$D$43:$D$1010=$B33)*('Hypothèses des scénarios'!$AF$43:$AF$1010&lt;=AC$15)*('Hypothèses des scénarios'!$AG$43:$AG$1010&gt;=AC$15),('Hypothèses des scénarios'!$AA$43:$AA$1010))</f>
        <v>0</v>
      </c>
      <c r="AD33" s="107">
        <f>SUMPRODUCT(('Hypothèses des scénarios'!$D$43:$D$1010=$B33)*('Hypothèses des scénarios'!$AF$43:$AF$1010&lt;=AD$15)*('Hypothèses des scénarios'!$AG$43:$AG$1010&gt;=AD$15),('Hypothèses des scénarios'!$AA$43:$AA$1010))</f>
        <v>0</v>
      </c>
    </row>
    <row r="34" spans="2:30" s="182" customFormat="1" x14ac:dyDescent="0.2">
      <c r="B34" s="13" t="s">
        <v>59</v>
      </c>
      <c r="C34" s="183"/>
      <c r="D34" s="184"/>
      <c r="E34" s="185"/>
      <c r="F34" s="181">
        <f t="shared" ref="F34" si="8">F33*((1+$C$3)^F$14)</f>
        <v>0</v>
      </c>
      <c r="G34" s="181">
        <f t="shared" ref="G34:AD34" si="9">G33*((1+$C$3)^G$14)</f>
        <v>0</v>
      </c>
      <c r="H34" s="181">
        <f t="shared" si="9"/>
        <v>0</v>
      </c>
      <c r="I34" s="181">
        <f t="shared" si="9"/>
        <v>0</v>
      </c>
      <c r="J34" s="181">
        <f t="shared" si="9"/>
        <v>0</v>
      </c>
      <c r="K34" s="181">
        <f t="shared" si="9"/>
        <v>0</v>
      </c>
      <c r="L34" s="181">
        <f t="shared" si="9"/>
        <v>0</v>
      </c>
      <c r="M34" s="181">
        <f t="shared" si="9"/>
        <v>0</v>
      </c>
      <c r="N34" s="181">
        <f t="shared" si="9"/>
        <v>0</v>
      </c>
      <c r="O34" s="181">
        <f t="shared" si="9"/>
        <v>0</v>
      </c>
      <c r="P34" s="181">
        <f t="shared" si="9"/>
        <v>0</v>
      </c>
      <c r="Q34" s="181">
        <f t="shared" si="9"/>
        <v>0</v>
      </c>
      <c r="R34" s="181">
        <f t="shared" si="9"/>
        <v>0</v>
      </c>
      <c r="S34" s="181">
        <f t="shared" si="9"/>
        <v>0</v>
      </c>
      <c r="T34" s="181">
        <f t="shared" si="9"/>
        <v>0</v>
      </c>
      <c r="U34" s="181">
        <f t="shared" si="9"/>
        <v>0</v>
      </c>
      <c r="V34" s="181">
        <f t="shared" si="9"/>
        <v>0</v>
      </c>
      <c r="W34" s="181">
        <f t="shared" si="9"/>
        <v>0</v>
      </c>
      <c r="X34" s="181">
        <f t="shared" si="9"/>
        <v>0</v>
      </c>
      <c r="Y34" s="181">
        <f t="shared" si="9"/>
        <v>0</v>
      </c>
      <c r="Z34" s="181">
        <f t="shared" si="9"/>
        <v>0</v>
      </c>
      <c r="AA34" s="181">
        <f t="shared" si="9"/>
        <v>0</v>
      </c>
      <c r="AB34" s="181">
        <f t="shared" si="9"/>
        <v>0</v>
      </c>
      <c r="AC34" s="181">
        <f t="shared" si="9"/>
        <v>0</v>
      </c>
      <c r="AD34" s="181">
        <f t="shared" si="9"/>
        <v>0</v>
      </c>
    </row>
    <row r="35" spans="2:30" s="40" customFormat="1" x14ac:dyDescent="0.2">
      <c r="B35" s="15"/>
      <c r="C35" s="116"/>
      <c r="D35" s="39"/>
      <c r="F35" s="41"/>
      <c r="G35" s="41"/>
      <c r="H35" s="41"/>
      <c r="I35" s="41"/>
      <c r="J35" s="41"/>
      <c r="K35" s="41"/>
      <c r="L35" s="41"/>
      <c r="M35" s="41"/>
      <c r="N35" s="41"/>
      <c r="O35" s="41"/>
      <c r="P35" s="41"/>
      <c r="Q35" s="41"/>
      <c r="R35" s="41"/>
      <c r="S35" s="41"/>
      <c r="T35" s="41"/>
      <c r="U35" s="41"/>
      <c r="V35" s="41"/>
      <c r="W35" s="41"/>
      <c r="X35" s="41"/>
      <c r="Y35" s="41"/>
      <c r="Z35" s="41"/>
      <c r="AA35" s="41"/>
      <c r="AB35" s="41"/>
      <c r="AC35" s="41"/>
      <c r="AD35" s="41"/>
    </row>
    <row r="36" spans="2:30" s="169" customFormat="1" x14ac:dyDescent="0.2">
      <c r="B36" s="16" t="s">
        <v>60</v>
      </c>
      <c r="C36" s="170"/>
      <c r="D36" s="171"/>
      <c r="F36" s="45">
        <f>F30-F33</f>
        <v>0</v>
      </c>
      <c r="G36" s="45">
        <f t="shared" ref="G36:AD37" si="10">G30-G33</f>
        <v>0</v>
      </c>
      <c r="H36" s="45">
        <f t="shared" si="10"/>
        <v>0</v>
      </c>
      <c r="I36" s="45">
        <f t="shared" si="10"/>
        <v>0</v>
      </c>
      <c r="J36" s="45">
        <f t="shared" si="10"/>
        <v>0</v>
      </c>
      <c r="K36" s="45">
        <f t="shared" si="10"/>
        <v>0</v>
      </c>
      <c r="L36" s="45">
        <f t="shared" si="10"/>
        <v>0</v>
      </c>
      <c r="M36" s="45">
        <f t="shared" si="10"/>
        <v>0</v>
      </c>
      <c r="N36" s="45">
        <f t="shared" si="10"/>
        <v>0</v>
      </c>
      <c r="O36" s="45">
        <f t="shared" si="10"/>
        <v>0</v>
      </c>
      <c r="P36" s="45">
        <f t="shared" si="10"/>
        <v>0</v>
      </c>
      <c r="Q36" s="45">
        <f t="shared" si="10"/>
        <v>0</v>
      </c>
      <c r="R36" s="45">
        <f t="shared" si="10"/>
        <v>0</v>
      </c>
      <c r="S36" s="45">
        <f t="shared" si="10"/>
        <v>0</v>
      </c>
      <c r="T36" s="45">
        <f t="shared" si="10"/>
        <v>0</v>
      </c>
      <c r="U36" s="45">
        <f t="shared" si="10"/>
        <v>0</v>
      </c>
      <c r="V36" s="45">
        <f t="shared" si="10"/>
        <v>0</v>
      </c>
      <c r="W36" s="45">
        <f t="shared" si="10"/>
        <v>0</v>
      </c>
      <c r="X36" s="45">
        <f t="shared" si="10"/>
        <v>0</v>
      </c>
      <c r="Y36" s="45">
        <f t="shared" si="10"/>
        <v>0</v>
      </c>
      <c r="Z36" s="45">
        <f t="shared" si="10"/>
        <v>0</v>
      </c>
      <c r="AA36" s="45">
        <f t="shared" si="10"/>
        <v>0</v>
      </c>
      <c r="AB36" s="45">
        <f t="shared" si="10"/>
        <v>0</v>
      </c>
      <c r="AC36" s="45">
        <f t="shared" si="10"/>
        <v>0</v>
      </c>
      <c r="AD36" s="45">
        <f t="shared" si="10"/>
        <v>0</v>
      </c>
    </row>
    <row r="37" spans="2:30" s="173" customFormat="1" x14ac:dyDescent="0.2">
      <c r="B37" s="172" t="s">
        <v>4</v>
      </c>
      <c r="C37" s="174"/>
      <c r="D37" s="175"/>
      <c r="F37" s="176">
        <f>F31-F34</f>
        <v>0</v>
      </c>
      <c r="G37" s="176">
        <f t="shared" si="10"/>
        <v>0</v>
      </c>
      <c r="H37" s="176">
        <f t="shared" si="10"/>
        <v>0</v>
      </c>
      <c r="I37" s="176">
        <f t="shared" si="10"/>
        <v>0</v>
      </c>
      <c r="J37" s="176">
        <f t="shared" si="10"/>
        <v>0</v>
      </c>
      <c r="K37" s="176">
        <f t="shared" si="10"/>
        <v>0</v>
      </c>
      <c r="L37" s="176">
        <f t="shared" si="10"/>
        <v>0</v>
      </c>
      <c r="M37" s="176">
        <f t="shared" si="10"/>
        <v>0</v>
      </c>
      <c r="N37" s="176">
        <f t="shared" si="10"/>
        <v>0</v>
      </c>
      <c r="O37" s="176">
        <f t="shared" si="10"/>
        <v>0</v>
      </c>
      <c r="P37" s="176">
        <f t="shared" si="10"/>
        <v>0</v>
      </c>
      <c r="Q37" s="176">
        <f t="shared" si="10"/>
        <v>0</v>
      </c>
      <c r="R37" s="176">
        <f t="shared" si="10"/>
        <v>0</v>
      </c>
      <c r="S37" s="176">
        <f t="shared" si="10"/>
        <v>0</v>
      </c>
      <c r="T37" s="176">
        <f t="shared" si="10"/>
        <v>0</v>
      </c>
      <c r="U37" s="176">
        <f t="shared" si="10"/>
        <v>0</v>
      </c>
      <c r="V37" s="176">
        <f t="shared" si="10"/>
        <v>0</v>
      </c>
      <c r="W37" s="176">
        <f t="shared" si="10"/>
        <v>0</v>
      </c>
      <c r="X37" s="176">
        <f t="shared" si="10"/>
        <v>0</v>
      </c>
      <c r="Y37" s="176">
        <f t="shared" si="10"/>
        <v>0</v>
      </c>
      <c r="Z37" s="176">
        <f t="shared" si="10"/>
        <v>0</v>
      </c>
      <c r="AA37" s="176">
        <f t="shared" si="10"/>
        <v>0</v>
      </c>
      <c r="AB37" s="176">
        <f t="shared" si="10"/>
        <v>0</v>
      </c>
      <c r="AC37" s="176">
        <f t="shared" si="10"/>
        <v>0</v>
      </c>
      <c r="AD37" s="176">
        <f t="shared" si="10"/>
        <v>0</v>
      </c>
    </row>
    <row r="38" spans="2:30" s="40" customFormat="1" x14ac:dyDescent="0.2">
      <c r="B38" s="15"/>
      <c r="C38" s="116"/>
      <c r="D38" s="39"/>
      <c r="F38" s="41"/>
      <c r="G38" s="41"/>
      <c r="H38" s="41"/>
      <c r="I38" s="41"/>
      <c r="J38" s="41"/>
      <c r="K38" s="41"/>
      <c r="L38" s="41"/>
      <c r="M38" s="41"/>
      <c r="N38" s="41"/>
      <c r="O38" s="41"/>
      <c r="P38" s="41"/>
      <c r="Q38" s="41"/>
      <c r="R38" s="41"/>
      <c r="S38" s="41"/>
      <c r="T38" s="41"/>
      <c r="U38" s="41"/>
      <c r="V38" s="41"/>
      <c r="W38" s="41"/>
      <c r="X38" s="41"/>
      <c r="Y38" s="41"/>
      <c r="Z38" s="41"/>
      <c r="AA38" s="41"/>
      <c r="AB38" s="41"/>
      <c r="AC38" s="41"/>
      <c r="AD38" s="41"/>
    </row>
    <row r="39" spans="2:30" ht="15" x14ac:dyDescent="0.2">
      <c r="B39" s="12" t="s">
        <v>46</v>
      </c>
      <c r="C39" s="114">
        <f ca="1">'Hypothèses des scénarios'!AA26</f>
        <v>0</v>
      </c>
      <c r="D39" s="22"/>
      <c r="E39" s="38" t="s">
        <v>2</v>
      </c>
      <c r="F39" s="107">
        <f>SUMPRODUCT(('Hypothèses des scénarios'!$D$43:$D$1010=$B39)*('Hypothèses des scénarios'!$AF$43:$AF$1010&lt;=F$15)*('Hypothèses des scénarios'!$AG$43:$AG$1010&gt;=F$15),('Hypothèses des scénarios'!$AA$43:$AA$1010))</f>
        <v>0</v>
      </c>
      <c r="G39" s="107">
        <f>SUMPRODUCT(('Hypothèses des scénarios'!$D$43:$D$1010=$B39)*('Hypothèses des scénarios'!$AF$43:$AF$1010&lt;=G$15)*('Hypothèses des scénarios'!$AG$43:$AG$1010&gt;=G$15),('Hypothèses des scénarios'!$AA$43:$AA$1010))</f>
        <v>0</v>
      </c>
      <c r="H39" s="107">
        <f>SUMPRODUCT(('Hypothèses des scénarios'!$D$43:$D$1010=$B39)*('Hypothèses des scénarios'!$AF$43:$AF$1010&lt;=H$15)*('Hypothèses des scénarios'!$AG$43:$AG$1010&gt;=H$15),('Hypothèses des scénarios'!$AA$43:$AA$1010))</f>
        <v>0</v>
      </c>
      <c r="I39" s="107">
        <f>SUMPRODUCT(('Hypothèses des scénarios'!$D$43:$D$1010=$B39)*('Hypothèses des scénarios'!$AF$43:$AF$1010&lt;=I$15)*('Hypothèses des scénarios'!$AG$43:$AG$1010&gt;=I$15),('Hypothèses des scénarios'!$AA$43:$AA$1010))</f>
        <v>0</v>
      </c>
      <c r="J39" s="107">
        <f>SUMPRODUCT(('Hypothèses des scénarios'!$D$43:$D$1010=$B39)*('Hypothèses des scénarios'!$AF$43:$AF$1010&lt;=J$15)*('Hypothèses des scénarios'!$AG$43:$AG$1010&gt;=J$15),('Hypothèses des scénarios'!$AA$43:$AA$1010))</f>
        <v>0</v>
      </c>
      <c r="K39" s="107">
        <f>SUMPRODUCT(('Hypothèses des scénarios'!$D$43:$D$1010=$B39)*('Hypothèses des scénarios'!$AF$43:$AF$1010&lt;=K$15)*('Hypothèses des scénarios'!$AG$43:$AG$1010&gt;=K$15),('Hypothèses des scénarios'!$AA$43:$AA$1010))</f>
        <v>0</v>
      </c>
      <c r="L39" s="107">
        <f>SUMPRODUCT(('Hypothèses des scénarios'!$D$43:$D$1010=$B39)*('Hypothèses des scénarios'!$AF$43:$AF$1010&lt;=L$15)*('Hypothèses des scénarios'!$AG$43:$AG$1010&gt;=L$15),('Hypothèses des scénarios'!$AA$43:$AA$1010))</f>
        <v>0</v>
      </c>
      <c r="M39" s="107">
        <f>SUMPRODUCT(('Hypothèses des scénarios'!$D$43:$D$1010=$B39)*('Hypothèses des scénarios'!$AF$43:$AF$1010&lt;=M$15)*('Hypothèses des scénarios'!$AG$43:$AG$1010&gt;=M$15),('Hypothèses des scénarios'!$AA$43:$AA$1010))</f>
        <v>0</v>
      </c>
      <c r="N39" s="107">
        <f>SUMPRODUCT(('Hypothèses des scénarios'!$D$43:$D$1010=$B39)*('Hypothèses des scénarios'!$AF$43:$AF$1010&lt;=N$15)*('Hypothèses des scénarios'!$AG$43:$AG$1010&gt;=N$15),('Hypothèses des scénarios'!$AA$43:$AA$1010))</f>
        <v>0</v>
      </c>
      <c r="O39" s="107">
        <f>SUMPRODUCT(('Hypothèses des scénarios'!$D$43:$D$1010=$B39)*('Hypothèses des scénarios'!$AF$43:$AF$1010&lt;=O$15)*('Hypothèses des scénarios'!$AG$43:$AG$1010&gt;=O$15),('Hypothèses des scénarios'!$AA$43:$AA$1010))</f>
        <v>0</v>
      </c>
      <c r="P39" s="107">
        <f>SUMPRODUCT(('Hypothèses des scénarios'!$D$43:$D$1010=$B39)*('Hypothèses des scénarios'!$AF$43:$AF$1010&lt;=P$15)*('Hypothèses des scénarios'!$AG$43:$AG$1010&gt;=P$15),('Hypothèses des scénarios'!$AA$43:$AA$1010))</f>
        <v>0</v>
      </c>
      <c r="Q39" s="107">
        <f>SUMPRODUCT(('Hypothèses des scénarios'!$D$43:$D$1010=$B39)*('Hypothèses des scénarios'!$AF$43:$AF$1010&lt;=Q$15)*('Hypothèses des scénarios'!$AG$43:$AG$1010&gt;=Q$15),('Hypothèses des scénarios'!$AA$43:$AA$1010))</f>
        <v>0</v>
      </c>
      <c r="R39" s="107">
        <f>SUMPRODUCT(('Hypothèses des scénarios'!$D$43:$D$1010=$B39)*('Hypothèses des scénarios'!$AF$43:$AF$1010&lt;=R$15)*('Hypothèses des scénarios'!$AG$43:$AG$1010&gt;=R$15),('Hypothèses des scénarios'!$AA$43:$AA$1010))</f>
        <v>0</v>
      </c>
      <c r="S39" s="107">
        <f>SUMPRODUCT(('Hypothèses des scénarios'!$D$43:$D$1010=$B39)*('Hypothèses des scénarios'!$AF$43:$AF$1010&lt;=S$15)*('Hypothèses des scénarios'!$AG$43:$AG$1010&gt;=S$15),('Hypothèses des scénarios'!$AA$43:$AA$1010))</f>
        <v>0</v>
      </c>
      <c r="T39" s="107">
        <f>SUMPRODUCT(('Hypothèses des scénarios'!$D$43:$D$1010=$B39)*('Hypothèses des scénarios'!$AF$43:$AF$1010&lt;=T$15)*('Hypothèses des scénarios'!$AG$43:$AG$1010&gt;=T$15),('Hypothèses des scénarios'!$AA$43:$AA$1010))</f>
        <v>0</v>
      </c>
      <c r="U39" s="107">
        <f>SUMPRODUCT(('Hypothèses des scénarios'!$D$43:$D$1010=$B39)*('Hypothèses des scénarios'!$AF$43:$AF$1010&lt;=U$15)*('Hypothèses des scénarios'!$AG$43:$AG$1010&gt;=U$15),('Hypothèses des scénarios'!$AA$43:$AA$1010))</f>
        <v>0</v>
      </c>
      <c r="V39" s="107">
        <f>SUMPRODUCT(('Hypothèses des scénarios'!$D$43:$D$1010=$B39)*('Hypothèses des scénarios'!$AF$43:$AF$1010&lt;=V$15)*('Hypothèses des scénarios'!$AG$43:$AG$1010&gt;=V$15),('Hypothèses des scénarios'!$AA$43:$AA$1010))</f>
        <v>0</v>
      </c>
      <c r="W39" s="107">
        <f>SUMPRODUCT(('Hypothèses des scénarios'!$D$43:$D$1010=$B39)*('Hypothèses des scénarios'!$AF$43:$AF$1010&lt;=W$15)*('Hypothèses des scénarios'!$AG$43:$AG$1010&gt;=W$15),('Hypothèses des scénarios'!$AA$43:$AA$1010))</f>
        <v>0</v>
      </c>
      <c r="X39" s="107">
        <f>SUMPRODUCT(('Hypothèses des scénarios'!$D$43:$D$1010=$B39)*('Hypothèses des scénarios'!$AF$43:$AF$1010&lt;=X$15)*('Hypothèses des scénarios'!$AG$43:$AG$1010&gt;=X$15),('Hypothèses des scénarios'!$AA$43:$AA$1010))</f>
        <v>0</v>
      </c>
      <c r="Y39" s="107">
        <f>SUMPRODUCT(('Hypothèses des scénarios'!$D$43:$D$1010=$B39)*('Hypothèses des scénarios'!$AF$43:$AF$1010&lt;=Y$15)*('Hypothèses des scénarios'!$AG$43:$AG$1010&gt;=Y$15),('Hypothèses des scénarios'!$AA$43:$AA$1010))</f>
        <v>0</v>
      </c>
      <c r="Z39" s="107">
        <f>SUMPRODUCT(('Hypothèses des scénarios'!$D$43:$D$1010=$B39)*('Hypothèses des scénarios'!$AF$43:$AF$1010&lt;=Z$15)*('Hypothèses des scénarios'!$AG$43:$AG$1010&gt;=Z$15),('Hypothèses des scénarios'!$AA$43:$AA$1010))</f>
        <v>0</v>
      </c>
      <c r="AA39" s="107">
        <f>SUMPRODUCT(('Hypothèses des scénarios'!$D$43:$D$1010=$B39)*('Hypothèses des scénarios'!$AF$43:$AF$1010&lt;=AA$15)*('Hypothèses des scénarios'!$AG$43:$AG$1010&gt;=AA$15),('Hypothèses des scénarios'!$AA$43:$AA$1010))</f>
        <v>0</v>
      </c>
      <c r="AB39" s="107">
        <f>SUMPRODUCT(('Hypothèses des scénarios'!$D$43:$D$1010=$B39)*('Hypothèses des scénarios'!$AF$43:$AF$1010&lt;=AB$15)*('Hypothèses des scénarios'!$AG$43:$AG$1010&gt;=AB$15),('Hypothèses des scénarios'!$AA$43:$AA$1010))</f>
        <v>0</v>
      </c>
      <c r="AC39" s="107">
        <f>SUMPRODUCT(('Hypothèses des scénarios'!$D$43:$D$1010=$B39)*('Hypothèses des scénarios'!$AF$43:$AF$1010&lt;=AC$15)*('Hypothèses des scénarios'!$AG$43:$AG$1010&gt;=AC$15),('Hypothèses des scénarios'!$AA$43:$AA$1010))</f>
        <v>0</v>
      </c>
      <c r="AD39" s="107">
        <f>SUMPRODUCT(('Hypothèses des scénarios'!$D$43:$D$1010=$B39)*('Hypothèses des scénarios'!$AF$43:$AF$1010&lt;=AD$15)*('Hypothèses des scénarios'!$AG$43:$AG$1010&gt;=AD$15),('Hypothèses des scénarios'!$AA$43:$AA$1010))</f>
        <v>0</v>
      </c>
    </row>
    <row r="40" spans="2:30" s="182" customFormat="1" x14ac:dyDescent="0.2">
      <c r="B40" s="13" t="s">
        <v>59</v>
      </c>
      <c r="C40" s="183"/>
      <c r="D40" s="184"/>
      <c r="E40" s="186"/>
      <c r="F40" s="181">
        <f t="shared" ref="F40:AD40" si="11">F39*((1+$C$3)^F$14)</f>
        <v>0</v>
      </c>
      <c r="G40" s="181">
        <f t="shared" si="11"/>
        <v>0</v>
      </c>
      <c r="H40" s="181">
        <f t="shared" si="11"/>
        <v>0</v>
      </c>
      <c r="I40" s="181">
        <f t="shared" si="11"/>
        <v>0</v>
      </c>
      <c r="J40" s="181">
        <f t="shared" si="11"/>
        <v>0</v>
      </c>
      <c r="K40" s="181">
        <f t="shared" si="11"/>
        <v>0</v>
      </c>
      <c r="L40" s="181">
        <f t="shared" si="11"/>
        <v>0</v>
      </c>
      <c r="M40" s="181">
        <f t="shared" si="11"/>
        <v>0</v>
      </c>
      <c r="N40" s="181">
        <f t="shared" si="11"/>
        <v>0</v>
      </c>
      <c r="O40" s="181">
        <f t="shared" si="11"/>
        <v>0</v>
      </c>
      <c r="P40" s="181">
        <f t="shared" si="11"/>
        <v>0</v>
      </c>
      <c r="Q40" s="181">
        <f t="shared" si="11"/>
        <v>0</v>
      </c>
      <c r="R40" s="181">
        <f t="shared" si="11"/>
        <v>0</v>
      </c>
      <c r="S40" s="181">
        <f t="shared" si="11"/>
        <v>0</v>
      </c>
      <c r="T40" s="181">
        <f t="shared" si="11"/>
        <v>0</v>
      </c>
      <c r="U40" s="181">
        <f t="shared" si="11"/>
        <v>0</v>
      </c>
      <c r="V40" s="181">
        <f t="shared" si="11"/>
        <v>0</v>
      </c>
      <c r="W40" s="181">
        <f t="shared" si="11"/>
        <v>0</v>
      </c>
      <c r="X40" s="181">
        <f t="shared" si="11"/>
        <v>0</v>
      </c>
      <c r="Y40" s="181">
        <f t="shared" si="11"/>
        <v>0</v>
      </c>
      <c r="Z40" s="181">
        <f t="shared" si="11"/>
        <v>0</v>
      </c>
      <c r="AA40" s="181">
        <f t="shared" si="11"/>
        <v>0</v>
      </c>
      <c r="AB40" s="181">
        <f t="shared" si="11"/>
        <v>0</v>
      </c>
      <c r="AC40" s="181">
        <f t="shared" si="11"/>
        <v>0</v>
      </c>
      <c r="AD40" s="181">
        <f t="shared" si="11"/>
        <v>0</v>
      </c>
    </row>
    <row r="41" spans="2:30" ht="15" x14ac:dyDescent="0.2">
      <c r="B41" s="12" t="s">
        <v>47</v>
      </c>
      <c r="C41" s="114">
        <f ca="1">'Hypothèses des scénarios'!AA27</f>
        <v>0</v>
      </c>
      <c r="D41" s="22"/>
      <c r="E41" s="38" t="s">
        <v>2</v>
      </c>
      <c r="F41" s="107">
        <f>SUMPRODUCT(('Hypothèses des scénarios'!$D$43:$D$1010=$B41)*('Hypothèses des scénarios'!$AF$43:$AF$1010&lt;=F$15)*('Hypothèses des scénarios'!$AG$43:$AG$1010&gt;=F$15),('Hypothèses des scénarios'!$AA$43:$AA$1010))</f>
        <v>0</v>
      </c>
      <c r="G41" s="107">
        <f>SUMPRODUCT(('Hypothèses des scénarios'!$D$43:$D$1010=$B41)*('Hypothèses des scénarios'!$AF$43:$AF$1010&lt;=G$15)*('Hypothèses des scénarios'!$AG$43:$AG$1010&gt;=G$15),('Hypothèses des scénarios'!$AA$43:$AA$1010))</f>
        <v>0</v>
      </c>
      <c r="H41" s="107">
        <f>SUMPRODUCT(('Hypothèses des scénarios'!$D$43:$D$1010=$B41)*('Hypothèses des scénarios'!$AF$43:$AF$1010&lt;=H$15)*('Hypothèses des scénarios'!$AG$43:$AG$1010&gt;=H$15),('Hypothèses des scénarios'!$AA$43:$AA$1010))</f>
        <v>0</v>
      </c>
      <c r="I41" s="107">
        <f>SUMPRODUCT(('Hypothèses des scénarios'!$D$43:$D$1010=$B41)*('Hypothèses des scénarios'!$AF$43:$AF$1010&lt;=I$15)*('Hypothèses des scénarios'!$AG$43:$AG$1010&gt;=I$15),('Hypothèses des scénarios'!$AA$43:$AA$1010))</f>
        <v>0</v>
      </c>
      <c r="J41" s="107">
        <f>SUMPRODUCT(('Hypothèses des scénarios'!$D$43:$D$1010=$B41)*('Hypothèses des scénarios'!$AF$43:$AF$1010&lt;=J$15)*('Hypothèses des scénarios'!$AG$43:$AG$1010&gt;=J$15),('Hypothèses des scénarios'!$AA$43:$AA$1010))</f>
        <v>0</v>
      </c>
      <c r="K41" s="107">
        <f>SUMPRODUCT(('Hypothèses des scénarios'!$D$43:$D$1010=$B41)*('Hypothèses des scénarios'!$AF$43:$AF$1010&lt;=K$15)*('Hypothèses des scénarios'!$AG$43:$AG$1010&gt;=K$15),('Hypothèses des scénarios'!$AA$43:$AA$1010))</f>
        <v>0</v>
      </c>
      <c r="L41" s="107">
        <f>SUMPRODUCT(('Hypothèses des scénarios'!$D$43:$D$1010=$B41)*('Hypothèses des scénarios'!$AF$43:$AF$1010&lt;=L$15)*('Hypothèses des scénarios'!$AG$43:$AG$1010&gt;=L$15),('Hypothèses des scénarios'!$AA$43:$AA$1010))</f>
        <v>0</v>
      </c>
      <c r="M41" s="107">
        <f>SUMPRODUCT(('Hypothèses des scénarios'!$D$43:$D$1010=$B41)*('Hypothèses des scénarios'!$AF$43:$AF$1010&lt;=M$15)*('Hypothèses des scénarios'!$AG$43:$AG$1010&gt;=M$15),('Hypothèses des scénarios'!$AA$43:$AA$1010))</f>
        <v>0</v>
      </c>
      <c r="N41" s="107">
        <f>SUMPRODUCT(('Hypothèses des scénarios'!$D$43:$D$1010=$B41)*('Hypothèses des scénarios'!$AF$43:$AF$1010&lt;=N$15)*('Hypothèses des scénarios'!$AG$43:$AG$1010&gt;=N$15),('Hypothèses des scénarios'!$AA$43:$AA$1010))</f>
        <v>0</v>
      </c>
      <c r="O41" s="107">
        <f>SUMPRODUCT(('Hypothèses des scénarios'!$D$43:$D$1010=$B41)*('Hypothèses des scénarios'!$AF$43:$AF$1010&lt;=O$15)*('Hypothèses des scénarios'!$AG$43:$AG$1010&gt;=O$15),('Hypothèses des scénarios'!$AA$43:$AA$1010))</f>
        <v>0</v>
      </c>
      <c r="P41" s="107">
        <f>SUMPRODUCT(('Hypothèses des scénarios'!$D$43:$D$1010=$B41)*('Hypothèses des scénarios'!$AF$43:$AF$1010&lt;=P$15)*('Hypothèses des scénarios'!$AG$43:$AG$1010&gt;=P$15),('Hypothèses des scénarios'!$AA$43:$AA$1010))</f>
        <v>0</v>
      </c>
      <c r="Q41" s="107">
        <f>SUMPRODUCT(('Hypothèses des scénarios'!$D$43:$D$1010=$B41)*('Hypothèses des scénarios'!$AF$43:$AF$1010&lt;=Q$15)*('Hypothèses des scénarios'!$AG$43:$AG$1010&gt;=Q$15),('Hypothèses des scénarios'!$AA$43:$AA$1010))</f>
        <v>0</v>
      </c>
      <c r="R41" s="107">
        <f>SUMPRODUCT(('Hypothèses des scénarios'!$D$43:$D$1010=$B41)*('Hypothèses des scénarios'!$AF$43:$AF$1010&lt;=R$15)*('Hypothèses des scénarios'!$AG$43:$AG$1010&gt;=R$15),('Hypothèses des scénarios'!$AA$43:$AA$1010))</f>
        <v>0</v>
      </c>
      <c r="S41" s="107">
        <f>SUMPRODUCT(('Hypothèses des scénarios'!$D$43:$D$1010=$B41)*('Hypothèses des scénarios'!$AF$43:$AF$1010&lt;=S$15)*('Hypothèses des scénarios'!$AG$43:$AG$1010&gt;=S$15),('Hypothèses des scénarios'!$AA$43:$AA$1010))</f>
        <v>0</v>
      </c>
      <c r="T41" s="107">
        <f>SUMPRODUCT(('Hypothèses des scénarios'!$D$43:$D$1010=$B41)*('Hypothèses des scénarios'!$AF$43:$AF$1010&lt;=T$15)*('Hypothèses des scénarios'!$AG$43:$AG$1010&gt;=T$15),('Hypothèses des scénarios'!$AA$43:$AA$1010))</f>
        <v>0</v>
      </c>
      <c r="U41" s="107">
        <f>SUMPRODUCT(('Hypothèses des scénarios'!$D$43:$D$1010=$B41)*('Hypothèses des scénarios'!$AF$43:$AF$1010&lt;=U$15)*('Hypothèses des scénarios'!$AG$43:$AG$1010&gt;=U$15),('Hypothèses des scénarios'!$AA$43:$AA$1010))</f>
        <v>0</v>
      </c>
      <c r="V41" s="107">
        <f>SUMPRODUCT(('Hypothèses des scénarios'!$D$43:$D$1010=$B41)*('Hypothèses des scénarios'!$AF$43:$AF$1010&lt;=V$15)*('Hypothèses des scénarios'!$AG$43:$AG$1010&gt;=V$15),('Hypothèses des scénarios'!$AA$43:$AA$1010))</f>
        <v>0</v>
      </c>
      <c r="W41" s="107">
        <f>SUMPRODUCT(('Hypothèses des scénarios'!$D$43:$D$1010=$B41)*('Hypothèses des scénarios'!$AF$43:$AF$1010&lt;=W$15)*('Hypothèses des scénarios'!$AG$43:$AG$1010&gt;=W$15),('Hypothèses des scénarios'!$AA$43:$AA$1010))</f>
        <v>0</v>
      </c>
      <c r="X41" s="107">
        <f>SUMPRODUCT(('Hypothèses des scénarios'!$D$43:$D$1010=$B41)*('Hypothèses des scénarios'!$AF$43:$AF$1010&lt;=X$15)*('Hypothèses des scénarios'!$AG$43:$AG$1010&gt;=X$15),('Hypothèses des scénarios'!$AA$43:$AA$1010))</f>
        <v>0</v>
      </c>
      <c r="Y41" s="107">
        <f>SUMPRODUCT(('Hypothèses des scénarios'!$D$43:$D$1010=$B41)*('Hypothèses des scénarios'!$AF$43:$AF$1010&lt;=Y$15)*('Hypothèses des scénarios'!$AG$43:$AG$1010&gt;=Y$15),('Hypothèses des scénarios'!$AA$43:$AA$1010))</f>
        <v>0</v>
      </c>
      <c r="Z41" s="107">
        <f>SUMPRODUCT(('Hypothèses des scénarios'!$D$43:$D$1010=$B41)*('Hypothèses des scénarios'!$AF$43:$AF$1010&lt;=Z$15)*('Hypothèses des scénarios'!$AG$43:$AG$1010&gt;=Z$15),('Hypothèses des scénarios'!$AA$43:$AA$1010))</f>
        <v>0</v>
      </c>
      <c r="AA41" s="107">
        <f>SUMPRODUCT(('Hypothèses des scénarios'!$D$43:$D$1010=$B41)*('Hypothèses des scénarios'!$AF$43:$AF$1010&lt;=AA$15)*('Hypothèses des scénarios'!$AG$43:$AG$1010&gt;=AA$15),('Hypothèses des scénarios'!$AA$43:$AA$1010))</f>
        <v>0</v>
      </c>
      <c r="AB41" s="107">
        <f>SUMPRODUCT(('Hypothèses des scénarios'!$D$43:$D$1010=$B41)*('Hypothèses des scénarios'!$AF$43:$AF$1010&lt;=AB$15)*('Hypothèses des scénarios'!$AG$43:$AG$1010&gt;=AB$15),('Hypothèses des scénarios'!$AA$43:$AA$1010))</f>
        <v>0</v>
      </c>
      <c r="AC41" s="107">
        <f>SUMPRODUCT(('Hypothèses des scénarios'!$D$43:$D$1010=$B41)*('Hypothèses des scénarios'!$AF$43:$AF$1010&lt;=AC$15)*('Hypothèses des scénarios'!$AG$43:$AG$1010&gt;=AC$15),('Hypothèses des scénarios'!$AA$43:$AA$1010))</f>
        <v>0</v>
      </c>
      <c r="AD41" s="107">
        <f>SUMPRODUCT(('Hypothèses des scénarios'!$D$43:$D$1010=$B41)*('Hypothèses des scénarios'!$AF$43:$AF$1010&lt;=AD$15)*('Hypothèses des scénarios'!$AG$43:$AG$1010&gt;=AD$15),('Hypothèses des scénarios'!$AA$43:$AA$1010))</f>
        <v>0</v>
      </c>
    </row>
    <row r="42" spans="2:30" s="182" customFormat="1" x14ac:dyDescent="0.2">
      <c r="B42" s="13" t="s">
        <v>59</v>
      </c>
      <c r="C42" s="183"/>
      <c r="D42" s="184"/>
      <c r="E42" s="186"/>
      <c r="F42" s="181">
        <f t="shared" ref="F42:AD42" si="12">F41*((1+$C$3)^F$14)</f>
        <v>0</v>
      </c>
      <c r="G42" s="181">
        <f t="shared" si="12"/>
        <v>0</v>
      </c>
      <c r="H42" s="181">
        <f t="shared" si="12"/>
        <v>0</v>
      </c>
      <c r="I42" s="181">
        <f t="shared" si="12"/>
        <v>0</v>
      </c>
      <c r="J42" s="181">
        <f t="shared" si="12"/>
        <v>0</v>
      </c>
      <c r="K42" s="181">
        <f t="shared" si="12"/>
        <v>0</v>
      </c>
      <c r="L42" s="181">
        <f t="shared" si="12"/>
        <v>0</v>
      </c>
      <c r="M42" s="181">
        <f t="shared" si="12"/>
        <v>0</v>
      </c>
      <c r="N42" s="181">
        <f t="shared" si="12"/>
        <v>0</v>
      </c>
      <c r="O42" s="181">
        <f t="shared" si="12"/>
        <v>0</v>
      </c>
      <c r="P42" s="181">
        <f t="shared" si="12"/>
        <v>0</v>
      </c>
      <c r="Q42" s="181">
        <f t="shared" si="12"/>
        <v>0</v>
      </c>
      <c r="R42" s="181">
        <f t="shared" si="12"/>
        <v>0</v>
      </c>
      <c r="S42" s="181">
        <f t="shared" si="12"/>
        <v>0</v>
      </c>
      <c r="T42" s="181">
        <f t="shared" si="12"/>
        <v>0</v>
      </c>
      <c r="U42" s="181">
        <f t="shared" si="12"/>
        <v>0</v>
      </c>
      <c r="V42" s="181">
        <f t="shared" si="12"/>
        <v>0</v>
      </c>
      <c r="W42" s="181">
        <f t="shared" si="12"/>
        <v>0</v>
      </c>
      <c r="X42" s="181">
        <f t="shared" si="12"/>
        <v>0</v>
      </c>
      <c r="Y42" s="181">
        <f t="shared" si="12"/>
        <v>0</v>
      </c>
      <c r="Z42" s="181">
        <f t="shared" si="12"/>
        <v>0</v>
      </c>
      <c r="AA42" s="181">
        <f t="shared" si="12"/>
        <v>0</v>
      </c>
      <c r="AB42" s="181">
        <f t="shared" si="12"/>
        <v>0</v>
      </c>
      <c r="AC42" s="181">
        <f t="shared" si="12"/>
        <v>0</v>
      </c>
      <c r="AD42" s="181">
        <f t="shared" si="12"/>
        <v>0</v>
      </c>
    </row>
    <row r="43" spans="2:30" ht="15" x14ac:dyDescent="0.2">
      <c r="B43" s="12" t="s">
        <v>48</v>
      </c>
      <c r="C43" s="114">
        <f ca="1">'Hypothèses des scénarios'!AA28</f>
        <v>0</v>
      </c>
      <c r="D43" s="22"/>
      <c r="E43" s="38" t="s">
        <v>2</v>
      </c>
      <c r="F43" s="107">
        <f>SUMPRODUCT(('Hypothèses des scénarios'!$D$43:$D$1010=$B43)*('Hypothèses des scénarios'!$AF$43:$AF$1010&lt;=F$15)*('Hypothèses des scénarios'!$AG$43:$AG$1010&gt;=F$15),('Hypothèses des scénarios'!$AA$43:$AA$1010))</f>
        <v>0</v>
      </c>
      <c r="G43" s="107">
        <f>SUMPRODUCT(('Hypothèses des scénarios'!$D$43:$D$1010=$B43)*('Hypothèses des scénarios'!$AF$43:$AF$1010&lt;=G$15)*('Hypothèses des scénarios'!$AG$43:$AG$1010&gt;=G$15),('Hypothèses des scénarios'!$AA$43:$AA$1010))</f>
        <v>0</v>
      </c>
      <c r="H43" s="107">
        <f>SUMPRODUCT(('Hypothèses des scénarios'!$D$43:$D$1010=$B43)*('Hypothèses des scénarios'!$AF$43:$AF$1010&lt;=H$15)*('Hypothèses des scénarios'!$AG$43:$AG$1010&gt;=H$15),('Hypothèses des scénarios'!$AA$43:$AA$1010))</f>
        <v>0</v>
      </c>
      <c r="I43" s="107">
        <f>SUMPRODUCT(('Hypothèses des scénarios'!$D$43:$D$1010=$B43)*('Hypothèses des scénarios'!$AF$43:$AF$1010&lt;=I$15)*('Hypothèses des scénarios'!$AG$43:$AG$1010&gt;=I$15),('Hypothèses des scénarios'!$AA$43:$AA$1010))</f>
        <v>0</v>
      </c>
      <c r="J43" s="107">
        <f>SUMPRODUCT(('Hypothèses des scénarios'!$D$43:$D$1010=$B43)*('Hypothèses des scénarios'!$AF$43:$AF$1010&lt;=J$15)*('Hypothèses des scénarios'!$AG$43:$AG$1010&gt;=J$15),('Hypothèses des scénarios'!$AA$43:$AA$1010))</f>
        <v>0</v>
      </c>
      <c r="K43" s="107">
        <f>SUMPRODUCT(('Hypothèses des scénarios'!$D$43:$D$1010=$B43)*('Hypothèses des scénarios'!$AF$43:$AF$1010&lt;=K$15)*('Hypothèses des scénarios'!$AG$43:$AG$1010&gt;=K$15),('Hypothèses des scénarios'!$AA$43:$AA$1010))</f>
        <v>0</v>
      </c>
      <c r="L43" s="107">
        <f>SUMPRODUCT(('Hypothèses des scénarios'!$D$43:$D$1010=$B43)*('Hypothèses des scénarios'!$AF$43:$AF$1010&lt;=L$15)*('Hypothèses des scénarios'!$AG$43:$AG$1010&gt;=L$15),('Hypothèses des scénarios'!$AA$43:$AA$1010))</f>
        <v>0</v>
      </c>
      <c r="M43" s="107">
        <f>SUMPRODUCT(('Hypothèses des scénarios'!$D$43:$D$1010=$B43)*('Hypothèses des scénarios'!$AF$43:$AF$1010&lt;=M$15)*('Hypothèses des scénarios'!$AG$43:$AG$1010&gt;=M$15),('Hypothèses des scénarios'!$AA$43:$AA$1010))</f>
        <v>0</v>
      </c>
      <c r="N43" s="107">
        <f>SUMPRODUCT(('Hypothèses des scénarios'!$D$43:$D$1010=$B43)*('Hypothèses des scénarios'!$AF$43:$AF$1010&lt;=N$15)*('Hypothèses des scénarios'!$AG$43:$AG$1010&gt;=N$15),('Hypothèses des scénarios'!$AA$43:$AA$1010))</f>
        <v>0</v>
      </c>
      <c r="O43" s="107">
        <f>SUMPRODUCT(('Hypothèses des scénarios'!$D$43:$D$1010=$B43)*('Hypothèses des scénarios'!$AF$43:$AF$1010&lt;=O$15)*('Hypothèses des scénarios'!$AG$43:$AG$1010&gt;=O$15),('Hypothèses des scénarios'!$AA$43:$AA$1010))</f>
        <v>0</v>
      </c>
      <c r="P43" s="107">
        <f>SUMPRODUCT(('Hypothèses des scénarios'!$D$43:$D$1010=$B43)*('Hypothèses des scénarios'!$AF$43:$AF$1010&lt;=P$15)*('Hypothèses des scénarios'!$AG$43:$AG$1010&gt;=P$15),('Hypothèses des scénarios'!$AA$43:$AA$1010))</f>
        <v>0</v>
      </c>
      <c r="Q43" s="107">
        <f>SUMPRODUCT(('Hypothèses des scénarios'!$D$43:$D$1010=$B43)*('Hypothèses des scénarios'!$AF$43:$AF$1010&lt;=Q$15)*('Hypothèses des scénarios'!$AG$43:$AG$1010&gt;=Q$15),('Hypothèses des scénarios'!$AA$43:$AA$1010))</f>
        <v>0</v>
      </c>
      <c r="R43" s="107">
        <f>SUMPRODUCT(('Hypothèses des scénarios'!$D$43:$D$1010=$B43)*('Hypothèses des scénarios'!$AF$43:$AF$1010&lt;=R$15)*('Hypothèses des scénarios'!$AG$43:$AG$1010&gt;=R$15),('Hypothèses des scénarios'!$AA$43:$AA$1010))</f>
        <v>0</v>
      </c>
      <c r="S43" s="107">
        <f>SUMPRODUCT(('Hypothèses des scénarios'!$D$43:$D$1010=$B43)*('Hypothèses des scénarios'!$AF$43:$AF$1010&lt;=S$15)*('Hypothèses des scénarios'!$AG$43:$AG$1010&gt;=S$15),('Hypothèses des scénarios'!$AA$43:$AA$1010))</f>
        <v>0</v>
      </c>
      <c r="T43" s="107">
        <f>SUMPRODUCT(('Hypothèses des scénarios'!$D$43:$D$1010=$B43)*('Hypothèses des scénarios'!$AF$43:$AF$1010&lt;=T$15)*('Hypothèses des scénarios'!$AG$43:$AG$1010&gt;=T$15),('Hypothèses des scénarios'!$AA$43:$AA$1010))</f>
        <v>0</v>
      </c>
      <c r="U43" s="107">
        <f>SUMPRODUCT(('Hypothèses des scénarios'!$D$43:$D$1010=$B43)*('Hypothèses des scénarios'!$AF$43:$AF$1010&lt;=U$15)*('Hypothèses des scénarios'!$AG$43:$AG$1010&gt;=U$15),('Hypothèses des scénarios'!$AA$43:$AA$1010))</f>
        <v>0</v>
      </c>
      <c r="V43" s="107">
        <f>SUMPRODUCT(('Hypothèses des scénarios'!$D$43:$D$1010=$B43)*('Hypothèses des scénarios'!$AF$43:$AF$1010&lt;=V$15)*('Hypothèses des scénarios'!$AG$43:$AG$1010&gt;=V$15),('Hypothèses des scénarios'!$AA$43:$AA$1010))</f>
        <v>0</v>
      </c>
      <c r="W43" s="107">
        <f>SUMPRODUCT(('Hypothèses des scénarios'!$D$43:$D$1010=$B43)*('Hypothèses des scénarios'!$AF$43:$AF$1010&lt;=W$15)*('Hypothèses des scénarios'!$AG$43:$AG$1010&gt;=W$15),('Hypothèses des scénarios'!$AA$43:$AA$1010))</f>
        <v>0</v>
      </c>
      <c r="X43" s="107">
        <f>SUMPRODUCT(('Hypothèses des scénarios'!$D$43:$D$1010=$B43)*('Hypothèses des scénarios'!$AF$43:$AF$1010&lt;=X$15)*('Hypothèses des scénarios'!$AG$43:$AG$1010&gt;=X$15),('Hypothèses des scénarios'!$AA$43:$AA$1010))</f>
        <v>0</v>
      </c>
      <c r="Y43" s="107">
        <f>SUMPRODUCT(('Hypothèses des scénarios'!$D$43:$D$1010=$B43)*('Hypothèses des scénarios'!$AF$43:$AF$1010&lt;=Y$15)*('Hypothèses des scénarios'!$AG$43:$AG$1010&gt;=Y$15),('Hypothèses des scénarios'!$AA$43:$AA$1010))</f>
        <v>0</v>
      </c>
      <c r="Z43" s="107">
        <f>SUMPRODUCT(('Hypothèses des scénarios'!$D$43:$D$1010=$B43)*('Hypothèses des scénarios'!$AF$43:$AF$1010&lt;=Z$15)*('Hypothèses des scénarios'!$AG$43:$AG$1010&gt;=Z$15),('Hypothèses des scénarios'!$AA$43:$AA$1010))</f>
        <v>0</v>
      </c>
      <c r="AA43" s="107">
        <f>SUMPRODUCT(('Hypothèses des scénarios'!$D$43:$D$1010=$B43)*('Hypothèses des scénarios'!$AF$43:$AF$1010&lt;=AA$15)*('Hypothèses des scénarios'!$AG$43:$AG$1010&gt;=AA$15),('Hypothèses des scénarios'!$AA$43:$AA$1010))</f>
        <v>0</v>
      </c>
      <c r="AB43" s="107">
        <f>SUMPRODUCT(('Hypothèses des scénarios'!$D$43:$D$1010=$B43)*('Hypothèses des scénarios'!$AF$43:$AF$1010&lt;=AB$15)*('Hypothèses des scénarios'!$AG$43:$AG$1010&gt;=AB$15),('Hypothèses des scénarios'!$AA$43:$AA$1010))</f>
        <v>0</v>
      </c>
      <c r="AC43" s="107">
        <f>SUMPRODUCT(('Hypothèses des scénarios'!$D$43:$D$1010=$B43)*('Hypothèses des scénarios'!$AF$43:$AF$1010&lt;=AC$15)*('Hypothèses des scénarios'!$AG$43:$AG$1010&gt;=AC$15),('Hypothèses des scénarios'!$AA$43:$AA$1010))</f>
        <v>0</v>
      </c>
      <c r="AD43" s="107">
        <f>SUMPRODUCT(('Hypothèses des scénarios'!$D$43:$D$1010=$B43)*('Hypothèses des scénarios'!$AF$43:$AF$1010&lt;=AD$15)*('Hypothèses des scénarios'!$AG$43:$AG$1010&gt;=AD$15),('Hypothèses des scénarios'!$AA$43:$AA$1010))</f>
        <v>0</v>
      </c>
    </row>
    <row r="44" spans="2:30" s="182" customFormat="1" x14ac:dyDescent="0.2">
      <c r="B44" s="13" t="s">
        <v>59</v>
      </c>
      <c r="C44" s="183"/>
      <c r="D44" s="184"/>
      <c r="E44" s="185"/>
      <c r="F44" s="181">
        <f t="shared" ref="F44:AD44" si="13">F43*((1+$C$2)^F$14)</f>
        <v>0</v>
      </c>
      <c r="G44" s="181">
        <f t="shared" si="13"/>
        <v>0</v>
      </c>
      <c r="H44" s="181">
        <f t="shared" si="13"/>
        <v>0</v>
      </c>
      <c r="I44" s="181">
        <f t="shared" si="13"/>
        <v>0</v>
      </c>
      <c r="J44" s="181">
        <f t="shared" si="13"/>
        <v>0</v>
      </c>
      <c r="K44" s="181">
        <f t="shared" si="13"/>
        <v>0</v>
      </c>
      <c r="L44" s="181">
        <f t="shared" si="13"/>
        <v>0</v>
      </c>
      <c r="M44" s="181">
        <f t="shared" si="13"/>
        <v>0</v>
      </c>
      <c r="N44" s="181">
        <f t="shared" si="13"/>
        <v>0</v>
      </c>
      <c r="O44" s="181">
        <f t="shared" si="13"/>
        <v>0</v>
      </c>
      <c r="P44" s="181">
        <f t="shared" si="13"/>
        <v>0</v>
      </c>
      <c r="Q44" s="181">
        <f t="shared" si="13"/>
        <v>0</v>
      </c>
      <c r="R44" s="181">
        <f t="shared" si="13"/>
        <v>0</v>
      </c>
      <c r="S44" s="181">
        <f t="shared" si="13"/>
        <v>0</v>
      </c>
      <c r="T44" s="181">
        <f t="shared" si="13"/>
        <v>0</v>
      </c>
      <c r="U44" s="181">
        <f t="shared" si="13"/>
        <v>0</v>
      </c>
      <c r="V44" s="181">
        <f t="shared" si="13"/>
        <v>0</v>
      </c>
      <c r="W44" s="181">
        <f t="shared" si="13"/>
        <v>0</v>
      </c>
      <c r="X44" s="181">
        <f t="shared" si="13"/>
        <v>0</v>
      </c>
      <c r="Y44" s="181">
        <f t="shared" si="13"/>
        <v>0</v>
      </c>
      <c r="Z44" s="181">
        <f t="shared" si="13"/>
        <v>0</v>
      </c>
      <c r="AA44" s="181">
        <f t="shared" si="13"/>
        <v>0</v>
      </c>
      <c r="AB44" s="181">
        <f t="shared" si="13"/>
        <v>0</v>
      </c>
      <c r="AC44" s="181">
        <f t="shared" si="13"/>
        <v>0</v>
      </c>
      <c r="AD44" s="181">
        <f t="shared" si="13"/>
        <v>0</v>
      </c>
    </row>
    <row r="45" spans="2:30" ht="15" x14ac:dyDescent="0.2">
      <c r="B45" s="12" t="s">
        <v>49</v>
      </c>
      <c r="C45" s="114">
        <f ca="1">'Hypothèses des scénarios'!AA29</f>
        <v>0</v>
      </c>
      <c r="D45" s="22"/>
      <c r="E45" s="38" t="s">
        <v>2</v>
      </c>
      <c r="F45" s="107">
        <f>SUMPRODUCT(('Hypothèses des scénarios'!$D$43:$D$1010=$B45)*('Hypothèses des scénarios'!$AF$43:$AF$1010&lt;=F$15)*('Hypothèses des scénarios'!$AG$43:$AG$1010&gt;=F$15),('Hypothèses des scénarios'!$AA$43:$AA$1010))</f>
        <v>0</v>
      </c>
      <c r="G45" s="107">
        <f>SUMPRODUCT(('Hypothèses des scénarios'!$D$43:$D$1010=$B45)*('Hypothèses des scénarios'!$AF$43:$AF$1010&lt;=G$15)*('Hypothèses des scénarios'!$AG$43:$AG$1010&gt;=G$15),('Hypothèses des scénarios'!$AA$43:$AA$1010))</f>
        <v>0</v>
      </c>
      <c r="H45" s="107">
        <f>SUMPRODUCT(('Hypothèses des scénarios'!$D$43:$D$1010=$B45)*('Hypothèses des scénarios'!$AF$43:$AF$1010&lt;=H$15)*('Hypothèses des scénarios'!$AG$43:$AG$1010&gt;=H$15),('Hypothèses des scénarios'!$AA$43:$AA$1010))</f>
        <v>0</v>
      </c>
      <c r="I45" s="107">
        <f>SUMPRODUCT(('Hypothèses des scénarios'!$D$43:$D$1010=$B45)*('Hypothèses des scénarios'!$AF$43:$AF$1010&lt;=I$15)*('Hypothèses des scénarios'!$AG$43:$AG$1010&gt;=I$15),('Hypothèses des scénarios'!$AA$43:$AA$1010))</f>
        <v>0</v>
      </c>
      <c r="J45" s="107">
        <f>SUMPRODUCT(('Hypothèses des scénarios'!$D$43:$D$1010=$B45)*('Hypothèses des scénarios'!$AF$43:$AF$1010&lt;=J$15)*('Hypothèses des scénarios'!$AG$43:$AG$1010&gt;=J$15),('Hypothèses des scénarios'!$AA$43:$AA$1010))</f>
        <v>0</v>
      </c>
      <c r="K45" s="107">
        <f>SUMPRODUCT(('Hypothèses des scénarios'!$D$43:$D$1010=$B45)*('Hypothèses des scénarios'!$AF$43:$AF$1010&lt;=K$15)*('Hypothèses des scénarios'!$AG$43:$AG$1010&gt;=K$15),('Hypothèses des scénarios'!$AA$43:$AA$1010))</f>
        <v>0</v>
      </c>
      <c r="L45" s="107">
        <f>SUMPRODUCT(('Hypothèses des scénarios'!$D$43:$D$1010=$B45)*('Hypothèses des scénarios'!$AF$43:$AF$1010&lt;=L$15)*('Hypothèses des scénarios'!$AG$43:$AG$1010&gt;=L$15),('Hypothèses des scénarios'!$AA$43:$AA$1010))</f>
        <v>0</v>
      </c>
      <c r="M45" s="107">
        <f>SUMPRODUCT(('Hypothèses des scénarios'!$D$43:$D$1010=$B45)*('Hypothèses des scénarios'!$AF$43:$AF$1010&lt;=M$15)*('Hypothèses des scénarios'!$AG$43:$AG$1010&gt;=M$15),('Hypothèses des scénarios'!$AA$43:$AA$1010))</f>
        <v>0</v>
      </c>
      <c r="N45" s="107">
        <f>SUMPRODUCT(('Hypothèses des scénarios'!$D$43:$D$1010=$B45)*('Hypothèses des scénarios'!$AF$43:$AF$1010&lt;=N$15)*('Hypothèses des scénarios'!$AG$43:$AG$1010&gt;=N$15),('Hypothèses des scénarios'!$AA$43:$AA$1010))</f>
        <v>0</v>
      </c>
      <c r="O45" s="107">
        <f>SUMPRODUCT(('Hypothèses des scénarios'!$D$43:$D$1010=$B45)*('Hypothèses des scénarios'!$AF$43:$AF$1010&lt;=O$15)*('Hypothèses des scénarios'!$AG$43:$AG$1010&gt;=O$15),('Hypothèses des scénarios'!$AA$43:$AA$1010))</f>
        <v>0</v>
      </c>
      <c r="P45" s="107">
        <f>SUMPRODUCT(('Hypothèses des scénarios'!$D$43:$D$1010=$B45)*('Hypothèses des scénarios'!$AF$43:$AF$1010&lt;=P$15)*('Hypothèses des scénarios'!$AG$43:$AG$1010&gt;=P$15),('Hypothèses des scénarios'!$AA$43:$AA$1010))</f>
        <v>0</v>
      </c>
      <c r="Q45" s="107">
        <f>SUMPRODUCT(('Hypothèses des scénarios'!$D$43:$D$1010=$B45)*('Hypothèses des scénarios'!$AF$43:$AF$1010&lt;=Q$15)*('Hypothèses des scénarios'!$AG$43:$AG$1010&gt;=Q$15),('Hypothèses des scénarios'!$AA$43:$AA$1010))</f>
        <v>0</v>
      </c>
      <c r="R45" s="107">
        <f>SUMPRODUCT(('Hypothèses des scénarios'!$D$43:$D$1010=$B45)*('Hypothèses des scénarios'!$AF$43:$AF$1010&lt;=R$15)*('Hypothèses des scénarios'!$AG$43:$AG$1010&gt;=R$15),('Hypothèses des scénarios'!$AA$43:$AA$1010))</f>
        <v>0</v>
      </c>
      <c r="S45" s="107">
        <f>SUMPRODUCT(('Hypothèses des scénarios'!$D$43:$D$1010=$B45)*('Hypothèses des scénarios'!$AF$43:$AF$1010&lt;=S$15)*('Hypothèses des scénarios'!$AG$43:$AG$1010&gt;=S$15),('Hypothèses des scénarios'!$AA$43:$AA$1010))</f>
        <v>0</v>
      </c>
      <c r="T45" s="107">
        <f>SUMPRODUCT(('Hypothèses des scénarios'!$D$43:$D$1010=$B45)*('Hypothèses des scénarios'!$AF$43:$AF$1010&lt;=T$15)*('Hypothèses des scénarios'!$AG$43:$AG$1010&gt;=T$15),('Hypothèses des scénarios'!$AA$43:$AA$1010))</f>
        <v>0</v>
      </c>
      <c r="U45" s="107">
        <f>SUMPRODUCT(('Hypothèses des scénarios'!$D$43:$D$1010=$B45)*('Hypothèses des scénarios'!$AF$43:$AF$1010&lt;=U$15)*('Hypothèses des scénarios'!$AG$43:$AG$1010&gt;=U$15),('Hypothèses des scénarios'!$AA$43:$AA$1010))</f>
        <v>0</v>
      </c>
      <c r="V45" s="107">
        <f>SUMPRODUCT(('Hypothèses des scénarios'!$D$43:$D$1010=$B45)*('Hypothèses des scénarios'!$AF$43:$AF$1010&lt;=V$15)*('Hypothèses des scénarios'!$AG$43:$AG$1010&gt;=V$15),('Hypothèses des scénarios'!$AA$43:$AA$1010))</f>
        <v>0</v>
      </c>
      <c r="W45" s="107">
        <f>SUMPRODUCT(('Hypothèses des scénarios'!$D$43:$D$1010=$B45)*('Hypothèses des scénarios'!$AF$43:$AF$1010&lt;=W$15)*('Hypothèses des scénarios'!$AG$43:$AG$1010&gt;=W$15),('Hypothèses des scénarios'!$AA$43:$AA$1010))</f>
        <v>0</v>
      </c>
      <c r="X45" s="107">
        <f>SUMPRODUCT(('Hypothèses des scénarios'!$D$43:$D$1010=$B45)*('Hypothèses des scénarios'!$AF$43:$AF$1010&lt;=X$15)*('Hypothèses des scénarios'!$AG$43:$AG$1010&gt;=X$15),('Hypothèses des scénarios'!$AA$43:$AA$1010))</f>
        <v>0</v>
      </c>
      <c r="Y45" s="107">
        <f>SUMPRODUCT(('Hypothèses des scénarios'!$D$43:$D$1010=$B45)*('Hypothèses des scénarios'!$AF$43:$AF$1010&lt;=Y$15)*('Hypothèses des scénarios'!$AG$43:$AG$1010&gt;=Y$15),('Hypothèses des scénarios'!$AA$43:$AA$1010))</f>
        <v>0</v>
      </c>
      <c r="Z45" s="107">
        <f>SUMPRODUCT(('Hypothèses des scénarios'!$D$43:$D$1010=$B45)*('Hypothèses des scénarios'!$AF$43:$AF$1010&lt;=Z$15)*('Hypothèses des scénarios'!$AG$43:$AG$1010&gt;=Z$15),('Hypothèses des scénarios'!$AA$43:$AA$1010))</f>
        <v>0</v>
      </c>
      <c r="AA45" s="107">
        <f>SUMPRODUCT(('Hypothèses des scénarios'!$D$43:$D$1010=$B45)*('Hypothèses des scénarios'!$AF$43:$AF$1010&lt;=AA$15)*('Hypothèses des scénarios'!$AG$43:$AG$1010&gt;=AA$15),('Hypothèses des scénarios'!$AA$43:$AA$1010))</f>
        <v>0</v>
      </c>
      <c r="AB45" s="107">
        <f>SUMPRODUCT(('Hypothèses des scénarios'!$D$43:$D$1010=$B45)*('Hypothèses des scénarios'!$AF$43:$AF$1010&lt;=AB$15)*('Hypothèses des scénarios'!$AG$43:$AG$1010&gt;=AB$15),('Hypothèses des scénarios'!$AA$43:$AA$1010))</f>
        <v>0</v>
      </c>
      <c r="AC45" s="107">
        <f>SUMPRODUCT(('Hypothèses des scénarios'!$D$43:$D$1010=$B45)*('Hypothèses des scénarios'!$AF$43:$AF$1010&lt;=AC$15)*('Hypothèses des scénarios'!$AG$43:$AG$1010&gt;=AC$15),('Hypothèses des scénarios'!$AA$43:$AA$1010))</f>
        <v>0</v>
      </c>
      <c r="AD45" s="107">
        <f>SUMPRODUCT(('Hypothèses des scénarios'!$D$43:$D$1010=$B45)*('Hypothèses des scénarios'!$AF$43:$AF$1010&lt;=AD$15)*('Hypothèses des scénarios'!$AG$43:$AG$1010&gt;=AD$15),('Hypothèses des scénarios'!$AA$43:$AA$1010))</f>
        <v>0</v>
      </c>
    </row>
    <row r="46" spans="2:30" s="182" customFormat="1" x14ac:dyDescent="0.2">
      <c r="B46" s="13" t="s">
        <v>59</v>
      </c>
      <c r="C46" s="183"/>
      <c r="D46" s="184"/>
      <c r="E46" s="185"/>
      <c r="F46" s="181">
        <f t="shared" ref="F46:AD46" si="14">F45*((1+$C$3)^F14)</f>
        <v>0</v>
      </c>
      <c r="G46" s="181">
        <f t="shared" si="14"/>
        <v>0</v>
      </c>
      <c r="H46" s="181">
        <f t="shared" si="14"/>
        <v>0</v>
      </c>
      <c r="I46" s="181">
        <f t="shared" si="14"/>
        <v>0</v>
      </c>
      <c r="J46" s="181">
        <f t="shared" si="14"/>
        <v>0</v>
      </c>
      <c r="K46" s="181">
        <f t="shared" si="14"/>
        <v>0</v>
      </c>
      <c r="L46" s="181">
        <f t="shared" si="14"/>
        <v>0</v>
      </c>
      <c r="M46" s="181">
        <f t="shared" si="14"/>
        <v>0</v>
      </c>
      <c r="N46" s="181">
        <f t="shared" si="14"/>
        <v>0</v>
      </c>
      <c r="O46" s="181">
        <f t="shared" si="14"/>
        <v>0</v>
      </c>
      <c r="P46" s="181">
        <f t="shared" si="14"/>
        <v>0</v>
      </c>
      <c r="Q46" s="181">
        <f t="shared" si="14"/>
        <v>0</v>
      </c>
      <c r="R46" s="181">
        <f t="shared" si="14"/>
        <v>0</v>
      </c>
      <c r="S46" s="181">
        <f t="shared" si="14"/>
        <v>0</v>
      </c>
      <c r="T46" s="181">
        <f t="shared" si="14"/>
        <v>0</v>
      </c>
      <c r="U46" s="181">
        <f t="shared" si="14"/>
        <v>0</v>
      </c>
      <c r="V46" s="181">
        <f t="shared" si="14"/>
        <v>0</v>
      </c>
      <c r="W46" s="181">
        <f t="shared" si="14"/>
        <v>0</v>
      </c>
      <c r="X46" s="181">
        <f t="shared" si="14"/>
        <v>0</v>
      </c>
      <c r="Y46" s="181">
        <f t="shared" si="14"/>
        <v>0</v>
      </c>
      <c r="Z46" s="181">
        <f t="shared" si="14"/>
        <v>0</v>
      </c>
      <c r="AA46" s="181">
        <f t="shared" si="14"/>
        <v>0</v>
      </c>
      <c r="AB46" s="181">
        <f t="shared" si="14"/>
        <v>0</v>
      </c>
      <c r="AC46" s="181">
        <f t="shared" si="14"/>
        <v>0</v>
      </c>
      <c r="AD46" s="181">
        <f t="shared" si="14"/>
        <v>0</v>
      </c>
    </row>
    <row r="47" spans="2:30" ht="15" x14ac:dyDescent="0.2">
      <c r="B47" s="12" t="s">
        <v>31</v>
      </c>
      <c r="C47" s="114">
        <f ca="1">'Hypothèses des scénarios'!AA30</f>
        <v>0</v>
      </c>
      <c r="D47" s="22"/>
      <c r="E47" s="38"/>
      <c r="F47" s="107">
        <f>SUMPRODUCT(('Hypothèses des scénarios'!$D$43:$D$1010=$B47)*('Hypothèses des scénarios'!$AF$43:$AF$1010&lt;=F$15)*('Hypothèses des scénarios'!$AG$43:$AG$1010&gt;=F$15),('Hypothèses des scénarios'!$AA$43:$AA$1010))</f>
        <v>0</v>
      </c>
      <c r="G47" s="107">
        <f>SUMPRODUCT(('Hypothèses des scénarios'!$D$43:$D$1010=$B47)*('Hypothèses des scénarios'!$AF$43:$AF$1010&lt;=G$15)*('Hypothèses des scénarios'!$AG$43:$AG$1010&gt;=G$15),('Hypothèses des scénarios'!$AA$43:$AA$1010))</f>
        <v>0</v>
      </c>
      <c r="H47" s="107">
        <f>SUMPRODUCT(('Hypothèses des scénarios'!$D$43:$D$1010=$B47)*('Hypothèses des scénarios'!$AF$43:$AF$1010&lt;=H$15)*('Hypothèses des scénarios'!$AG$43:$AG$1010&gt;=H$15),('Hypothèses des scénarios'!$AA$43:$AA$1010))</f>
        <v>0</v>
      </c>
      <c r="I47" s="107">
        <f>SUMPRODUCT(('Hypothèses des scénarios'!$D$43:$D$1010=$B47)*('Hypothèses des scénarios'!$AF$43:$AF$1010&lt;=I$15)*('Hypothèses des scénarios'!$AG$43:$AG$1010&gt;=I$15),('Hypothèses des scénarios'!$AA$43:$AA$1010))</f>
        <v>0</v>
      </c>
      <c r="J47" s="107">
        <f>SUMPRODUCT(('Hypothèses des scénarios'!$D$43:$D$1010=$B47)*('Hypothèses des scénarios'!$AF$43:$AF$1010&lt;=J$15)*('Hypothèses des scénarios'!$AG$43:$AG$1010&gt;=J$15),('Hypothèses des scénarios'!$AA$43:$AA$1010))</f>
        <v>0</v>
      </c>
      <c r="K47" s="107">
        <f>SUMPRODUCT(('Hypothèses des scénarios'!$D$43:$D$1010=$B47)*('Hypothèses des scénarios'!$AF$43:$AF$1010&lt;=K$15)*('Hypothèses des scénarios'!$AG$43:$AG$1010&gt;=K$15),('Hypothèses des scénarios'!$AA$43:$AA$1010))</f>
        <v>0</v>
      </c>
      <c r="L47" s="107">
        <f>SUMPRODUCT(('Hypothèses des scénarios'!$D$43:$D$1010=$B47)*('Hypothèses des scénarios'!$AF$43:$AF$1010&lt;=L$15)*('Hypothèses des scénarios'!$AG$43:$AG$1010&gt;=L$15),('Hypothèses des scénarios'!$AA$43:$AA$1010))</f>
        <v>0</v>
      </c>
      <c r="M47" s="107">
        <f>SUMPRODUCT(('Hypothèses des scénarios'!$D$43:$D$1010=$B47)*('Hypothèses des scénarios'!$AF$43:$AF$1010&lt;=M$15)*('Hypothèses des scénarios'!$AG$43:$AG$1010&gt;=M$15),('Hypothèses des scénarios'!$AA$43:$AA$1010))</f>
        <v>0</v>
      </c>
      <c r="N47" s="107">
        <f>SUMPRODUCT(('Hypothèses des scénarios'!$D$43:$D$1010=$B47)*('Hypothèses des scénarios'!$AF$43:$AF$1010&lt;=N$15)*('Hypothèses des scénarios'!$AG$43:$AG$1010&gt;=N$15),('Hypothèses des scénarios'!$AA$43:$AA$1010))</f>
        <v>0</v>
      </c>
      <c r="O47" s="107">
        <f>SUMPRODUCT(('Hypothèses des scénarios'!$D$43:$D$1010=$B47)*('Hypothèses des scénarios'!$AF$43:$AF$1010&lt;=O$15)*('Hypothèses des scénarios'!$AG$43:$AG$1010&gt;=O$15),('Hypothèses des scénarios'!$AA$43:$AA$1010))</f>
        <v>0</v>
      </c>
      <c r="P47" s="107">
        <f>SUMPRODUCT(('Hypothèses des scénarios'!$D$43:$D$1010=$B47)*('Hypothèses des scénarios'!$AF$43:$AF$1010&lt;=P$15)*('Hypothèses des scénarios'!$AG$43:$AG$1010&gt;=P$15),('Hypothèses des scénarios'!$AA$43:$AA$1010))</f>
        <v>0</v>
      </c>
      <c r="Q47" s="107">
        <f>SUMPRODUCT(('Hypothèses des scénarios'!$D$43:$D$1010=$B47)*('Hypothèses des scénarios'!$AF$43:$AF$1010&lt;=Q$15)*('Hypothèses des scénarios'!$AG$43:$AG$1010&gt;=Q$15),('Hypothèses des scénarios'!$AA$43:$AA$1010))</f>
        <v>0</v>
      </c>
      <c r="R47" s="107">
        <f>SUMPRODUCT(('Hypothèses des scénarios'!$D$43:$D$1010=$B47)*('Hypothèses des scénarios'!$AF$43:$AF$1010&lt;=R$15)*('Hypothèses des scénarios'!$AG$43:$AG$1010&gt;=R$15),('Hypothèses des scénarios'!$AA$43:$AA$1010))</f>
        <v>0</v>
      </c>
      <c r="S47" s="107">
        <f>SUMPRODUCT(('Hypothèses des scénarios'!$D$43:$D$1010=$B47)*('Hypothèses des scénarios'!$AF$43:$AF$1010&lt;=S$15)*('Hypothèses des scénarios'!$AG$43:$AG$1010&gt;=S$15),('Hypothèses des scénarios'!$AA$43:$AA$1010))</f>
        <v>0</v>
      </c>
      <c r="T47" s="107">
        <f>SUMPRODUCT(('Hypothèses des scénarios'!$D$43:$D$1010=$B47)*('Hypothèses des scénarios'!$AF$43:$AF$1010&lt;=T$15)*('Hypothèses des scénarios'!$AG$43:$AG$1010&gt;=T$15),('Hypothèses des scénarios'!$AA$43:$AA$1010))</f>
        <v>0</v>
      </c>
      <c r="U47" s="107">
        <f>SUMPRODUCT(('Hypothèses des scénarios'!$D$43:$D$1010=$B47)*('Hypothèses des scénarios'!$AF$43:$AF$1010&lt;=U$15)*('Hypothèses des scénarios'!$AG$43:$AG$1010&gt;=U$15),('Hypothèses des scénarios'!$AA$43:$AA$1010))</f>
        <v>0</v>
      </c>
      <c r="V47" s="107">
        <f>SUMPRODUCT(('Hypothèses des scénarios'!$D$43:$D$1010=$B47)*('Hypothèses des scénarios'!$AF$43:$AF$1010&lt;=V$15)*('Hypothèses des scénarios'!$AG$43:$AG$1010&gt;=V$15),('Hypothèses des scénarios'!$AA$43:$AA$1010))</f>
        <v>0</v>
      </c>
      <c r="W47" s="107">
        <f>SUMPRODUCT(('Hypothèses des scénarios'!$D$43:$D$1010=$B47)*('Hypothèses des scénarios'!$AF$43:$AF$1010&lt;=W$15)*('Hypothèses des scénarios'!$AG$43:$AG$1010&gt;=W$15),('Hypothèses des scénarios'!$AA$43:$AA$1010))</f>
        <v>0</v>
      </c>
      <c r="X47" s="107">
        <f>SUMPRODUCT(('Hypothèses des scénarios'!$D$43:$D$1010=$B47)*('Hypothèses des scénarios'!$AF$43:$AF$1010&lt;=X$15)*('Hypothèses des scénarios'!$AG$43:$AG$1010&gt;=X$15),('Hypothèses des scénarios'!$AA$43:$AA$1010))</f>
        <v>0</v>
      </c>
      <c r="Y47" s="107">
        <f>SUMPRODUCT(('Hypothèses des scénarios'!$D$43:$D$1010=$B47)*('Hypothèses des scénarios'!$AF$43:$AF$1010&lt;=Y$15)*('Hypothèses des scénarios'!$AG$43:$AG$1010&gt;=Y$15),('Hypothèses des scénarios'!$AA$43:$AA$1010))</f>
        <v>0</v>
      </c>
      <c r="Z47" s="107">
        <f>SUMPRODUCT(('Hypothèses des scénarios'!$D$43:$D$1010=$B47)*('Hypothèses des scénarios'!$AF$43:$AF$1010&lt;=Z$15)*('Hypothèses des scénarios'!$AG$43:$AG$1010&gt;=Z$15),('Hypothèses des scénarios'!$AA$43:$AA$1010))</f>
        <v>0</v>
      </c>
      <c r="AA47" s="107">
        <f>SUMPRODUCT(('Hypothèses des scénarios'!$D$43:$D$1010=$B47)*('Hypothèses des scénarios'!$AF$43:$AF$1010&lt;=AA$15)*('Hypothèses des scénarios'!$AG$43:$AG$1010&gt;=AA$15),('Hypothèses des scénarios'!$AA$43:$AA$1010))</f>
        <v>0</v>
      </c>
      <c r="AB47" s="107">
        <f>SUMPRODUCT(('Hypothèses des scénarios'!$D$43:$D$1010=$B47)*('Hypothèses des scénarios'!$AF$43:$AF$1010&lt;=AB$15)*('Hypothèses des scénarios'!$AG$43:$AG$1010&gt;=AB$15),('Hypothèses des scénarios'!$AA$43:$AA$1010))</f>
        <v>0</v>
      </c>
      <c r="AC47" s="107">
        <f>SUMPRODUCT(('Hypothèses des scénarios'!$D$43:$D$1010=$B47)*('Hypothèses des scénarios'!$AF$43:$AF$1010&lt;=AC$15)*('Hypothèses des scénarios'!$AG$43:$AG$1010&gt;=AC$15),('Hypothèses des scénarios'!$AA$43:$AA$1010))</f>
        <v>0</v>
      </c>
      <c r="AD47" s="107">
        <f>SUMPRODUCT(('Hypothèses des scénarios'!$D$43:$D$1010=$B47)*('Hypothèses des scénarios'!$AF$43:$AF$1010&lt;=AD$15)*('Hypothèses des scénarios'!$AG$43:$AG$1010&gt;=AD$15),('Hypothèses des scénarios'!$AA$43:$AA$1010))</f>
        <v>0</v>
      </c>
    </row>
    <row r="48" spans="2:30" s="182" customFormat="1" x14ac:dyDescent="0.2">
      <c r="B48" s="13" t="s">
        <v>59</v>
      </c>
      <c r="C48" s="183"/>
      <c r="D48" s="184"/>
      <c r="E48" s="185"/>
      <c r="F48" s="181">
        <f t="shared" ref="F48:AD48" si="15">F47*((1+$C$3)^F16)</f>
        <v>0</v>
      </c>
      <c r="G48" s="181">
        <f t="shared" si="15"/>
        <v>0</v>
      </c>
      <c r="H48" s="181">
        <f t="shared" si="15"/>
        <v>0</v>
      </c>
      <c r="I48" s="181">
        <f t="shared" si="15"/>
        <v>0</v>
      </c>
      <c r="J48" s="181">
        <f t="shared" si="15"/>
        <v>0</v>
      </c>
      <c r="K48" s="181">
        <f t="shared" si="15"/>
        <v>0</v>
      </c>
      <c r="L48" s="181">
        <f t="shared" si="15"/>
        <v>0</v>
      </c>
      <c r="M48" s="181">
        <f t="shared" si="15"/>
        <v>0</v>
      </c>
      <c r="N48" s="181">
        <f t="shared" si="15"/>
        <v>0</v>
      </c>
      <c r="O48" s="181">
        <f t="shared" si="15"/>
        <v>0</v>
      </c>
      <c r="P48" s="181">
        <f t="shared" si="15"/>
        <v>0</v>
      </c>
      <c r="Q48" s="181">
        <f t="shared" si="15"/>
        <v>0</v>
      </c>
      <c r="R48" s="181">
        <f t="shared" si="15"/>
        <v>0</v>
      </c>
      <c r="S48" s="181">
        <f t="shared" si="15"/>
        <v>0</v>
      </c>
      <c r="T48" s="181">
        <f t="shared" si="15"/>
        <v>0</v>
      </c>
      <c r="U48" s="181">
        <f t="shared" si="15"/>
        <v>0</v>
      </c>
      <c r="V48" s="181">
        <f t="shared" si="15"/>
        <v>0</v>
      </c>
      <c r="W48" s="181">
        <f t="shared" si="15"/>
        <v>0</v>
      </c>
      <c r="X48" s="181">
        <f t="shared" si="15"/>
        <v>0</v>
      </c>
      <c r="Y48" s="181">
        <f t="shared" si="15"/>
        <v>0</v>
      </c>
      <c r="Z48" s="181">
        <f t="shared" si="15"/>
        <v>0</v>
      </c>
      <c r="AA48" s="181">
        <f t="shared" si="15"/>
        <v>0</v>
      </c>
      <c r="AB48" s="181">
        <f t="shared" si="15"/>
        <v>0</v>
      </c>
      <c r="AC48" s="181">
        <f t="shared" si="15"/>
        <v>0</v>
      </c>
      <c r="AD48" s="181">
        <f t="shared" si="15"/>
        <v>0</v>
      </c>
    </row>
    <row r="49" spans="1:30" ht="15" x14ac:dyDescent="0.2">
      <c r="B49" s="12" t="s">
        <v>41</v>
      </c>
      <c r="C49" s="114">
        <f ca="1">'Hypothèses des scénarios'!AA31</f>
        <v>0</v>
      </c>
      <c r="D49" s="22"/>
      <c r="E49" s="38"/>
      <c r="F49" s="107">
        <f>SUMPRODUCT(('Hypothèses des scénarios'!$D$43:$D$1010=$B49)*('Hypothèses des scénarios'!$AF$43:$AF$1010&lt;=F$15)*('Hypothèses des scénarios'!$AG$43:$AG$1010&gt;=F$15),('Hypothèses des scénarios'!$AA$43:$AA$1010))</f>
        <v>0</v>
      </c>
      <c r="G49" s="107">
        <f>SUMPRODUCT(('Hypothèses des scénarios'!$D$43:$D$1010=$B49)*('Hypothèses des scénarios'!$AF$43:$AF$1010&lt;=G$15)*('Hypothèses des scénarios'!$AG$43:$AG$1010&gt;=G$15),('Hypothèses des scénarios'!$AA$43:$AA$1010))</f>
        <v>0</v>
      </c>
      <c r="H49" s="107">
        <f>SUMPRODUCT(('Hypothèses des scénarios'!$D$43:$D$1010=$B49)*('Hypothèses des scénarios'!$AF$43:$AF$1010&lt;=H$15)*('Hypothèses des scénarios'!$AG$43:$AG$1010&gt;=H$15),('Hypothèses des scénarios'!$AA$43:$AA$1010))</f>
        <v>0</v>
      </c>
      <c r="I49" s="107">
        <f>SUMPRODUCT(('Hypothèses des scénarios'!$D$43:$D$1010=$B49)*('Hypothèses des scénarios'!$AF$43:$AF$1010&lt;=I$15)*('Hypothèses des scénarios'!$AG$43:$AG$1010&gt;=I$15),('Hypothèses des scénarios'!$AA$43:$AA$1010))</f>
        <v>0</v>
      </c>
      <c r="J49" s="107">
        <f>SUMPRODUCT(('Hypothèses des scénarios'!$D$43:$D$1010=$B49)*('Hypothèses des scénarios'!$AF$43:$AF$1010&lt;=J$15)*('Hypothèses des scénarios'!$AG$43:$AG$1010&gt;=J$15),('Hypothèses des scénarios'!$AA$43:$AA$1010))</f>
        <v>0</v>
      </c>
      <c r="K49" s="107">
        <f>SUMPRODUCT(('Hypothèses des scénarios'!$D$43:$D$1010=$B49)*('Hypothèses des scénarios'!$AF$43:$AF$1010&lt;=K$15)*('Hypothèses des scénarios'!$AG$43:$AG$1010&gt;=K$15),('Hypothèses des scénarios'!$AA$43:$AA$1010))</f>
        <v>0</v>
      </c>
      <c r="L49" s="107">
        <f>SUMPRODUCT(('Hypothèses des scénarios'!$D$43:$D$1010=$B49)*('Hypothèses des scénarios'!$AF$43:$AF$1010&lt;=L$15)*('Hypothèses des scénarios'!$AG$43:$AG$1010&gt;=L$15),('Hypothèses des scénarios'!$AA$43:$AA$1010))</f>
        <v>0</v>
      </c>
      <c r="M49" s="107">
        <f>SUMPRODUCT(('Hypothèses des scénarios'!$D$43:$D$1010=$B49)*('Hypothèses des scénarios'!$AF$43:$AF$1010&lt;=M$15)*('Hypothèses des scénarios'!$AG$43:$AG$1010&gt;=M$15),('Hypothèses des scénarios'!$AA$43:$AA$1010))</f>
        <v>0</v>
      </c>
      <c r="N49" s="107">
        <f>SUMPRODUCT(('Hypothèses des scénarios'!$D$43:$D$1010=$B49)*('Hypothèses des scénarios'!$AF$43:$AF$1010&lt;=N$15)*('Hypothèses des scénarios'!$AG$43:$AG$1010&gt;=N$15),('Hypothèses des scénarios'!$AA$43:$AA$1010))</f>
        <v>0</v>
      </c>
      <c r="O49" s="107">
        <f>SUMPRODUCT(('Hypothèses des scénarios'!$D$43:$D$1010=$B49)*('Hypothèses des scénarios'!$AF$43:$AF$1010&lt;=O$15)*('Hypothèses des scénarios'!$AG$43:$AG$1010&gt;=O$15),('Hypothèses des scénarios'!$AA$43:$AA$1010))</f>
        <v>0</v>
      </c>
      <c r="P49" s="107">
        <f>SUMPRODUCT(('Hypothèses des scénarios'!$D$43:$D$1010=$B49)*('Hypothèses des scénarios'!$AF$43:$AF$1010&lt;=P$15)*('Hypothèses des scénarios'!$AG$43:$AG$1010&gt;=P$15),('Hypothèses des scénarios'!$AA$43:$AA$1010))</f>
        <v>0</v>
      </c>
      <c r="Q49" s="107">
        <f>SUMPRODUCT(('Hypothèses des scénarios'!$D$43:$D$1010=$B49)*('Hypothèses des scénarios'!$AF$43:$AF$1010&lt;=Q$15)*('Hypothèses des scénarios'!$AG$43:$AG$1010&gt;=Q$15),('Hypothèses des scénarios'!$AA$43:$AA$1010))</f>
        <v>0</v>
      </c>
      <c r="R49" s="107">
        <f>SUMPRODUCT(('Hypothèses des scénarios'!$D$43:$D$1010=$B49)*('Hypothèses des scénarios'!$AF$43:$AF$1010&lt;=R$15)*('Hypothèses des scénarios'!$AG$43:$AG$1010&gt;=R$15),('Hypothèses des scénarios'!$AA$43:$AA$1010))</f>
        <v>0</v>
      </c>
      <c r="S49" s="107">
        <f>SUMPRODUCT(('Hypothèses des scénarios'!$D$43:$D$1010=$B49)*('Hypothèses des scénarios'!$AF$43:$AF$1010&lt;=S$15)*('Hypothèses des scénarios'!$AG$43:$AG$1010&gt;=S$15),('Hypothèses des scénarios'!$AA$43:$AA$1010))</f>
        <v>0</v>
      </c>
      <c r="T49" s="107">
        <f>SUMPRODUCT(('Hypothèses des scénarios'!$D$43:$D$1010=$B49)*('Hypothèses des scénarios'!$AF$43:$AF$1010&lt;=T$15)*('Hypothèses des scénarios'!$AG$43:$AG$1010&gt;=T$15),('Hypothèses des scénarios'!$AA$43:$AA$1010))</f>
        <v>0</v>
      </c>
      <c r="U49" s="107">
        <f>SUMPRODUCT(('Hypothèses des scénarios'!$D$43:$D$1010=$B49)*('Hypothèses des scénarios'!$AF$43:$AF$1010&lt;=U$15)*('Hypothèses des scénarios'!$AG$43:$AG$1010&gt;=U$15),('Hypothèses des scénarios'!$AA$43:$AA$1010))</f>
        <v>0</v>
      </c>
      <c r="V49" s="107">
        <f>SUMPRODUCT(('Hypothèses des scénarios'!$D$43:$D$1010=$B49)*('Hypothèses des scénarios'!$AF$43:$AF$1010&lt;=V$15)*('Hypothèses des scénarios'!$AG$43:$AG$1010&gt;=V$15),('Hypothèses des scénarios'!$AA$43:$AA$1010))</f>
        <v>0</v>
      </c>
      <c r="W49" s="107">
        <f>SUMPRODUCT(('Hypothèses des scénarios'!$D$43:$D$1010=$B49)*('Hypothèses des scénarios'!$AF$43:$AF$1010&lt;=W$15)*('Hypothèses des scénarios'!$AG$43:$AG$1010&gt;=W$15),('Hypothèses des scénarios'!$AA$43:$AA$1010))</f>
        <v>0</v>
      </c>
      <c r="X49" s="107">
        <f>SUMPRODUCT(('Hypothèses des scénarios'!$D$43:$D$1010=$B49)*('Hypothèses des scénarios'!$AF$43:$AF$1010&lt;=X$15)*('Hypothèses des scénarios'!$AG$43:$AG$1010&gt;=X$15),('Hypothèses des scénarios'!$AA$43:$AA$1010))</f>
        <v>0</v>
      </c>
      <c r="Y49" s="107">
        <f>SUMPRODUCT(('Hypothèses des scénarios'!$D$43:$D$1010=$B49)*('Hypothèses des scénarios'!$AF$43:$AF$1010&lt;=Y$15)*('Hypothèses des scénarios'!$AG$43:$AG$1010&gt;=Y$15),('Hypothèses des scénarios'!$AA$43:$AA$1010))</f>
        <v>0</v>
      </c>
      <c r="Z49" s="107">
        <f>SUMPRODUCT(('Hypothèses des scénarios'!$D$43:$D$1010=$B49)*('Hypothèses des scénarios'!$AF$43:$AF$1010&lt;=Z$15)*('Hypothèses des scénarios'!$AG$43:$AG$1010&gt;=Z$15),('Hypothèses des scénarios'!$AA$43:$AA$1010))</f>
        <v>0</v>
      </c>
      <c r="AA49" s="107">
        <f>SUMPRODUCT(('Hypothèses des scénarios'!$D$43:$D$1010=$B49)*('Hypothèses des scénarios'!$AF$43:$AF$1010&lt;=AA$15)*('Hypothèses des scénarios'!$AG$43:$AG$1010&gt;=AA$15),('Hypothèses des scénarios'!$AA$43:$AA$1010))</f>
        <v>0</v>
      </c>
      <c r="AB49" s="107">
        <f>SUMPRODUCT(('Hypothèses des scénarios'!$D$43:$D$1010=$B49)*('Hypothèses des scénarios'!$AF$43:$AF$1010&lt;=AB$15)*('Hypothèses des scénarios'!$AG$43:$AG$1010&gt;=AB$15),('Hypothèses des scénarios'!$AA$43:$AA$1010))</f>
        <v>0</v>
      </c>
      <c r="AC49" s="107">
        <f>SUMPRODUCT(('Hypothèses des scénarios'!$D$43:$D$1010=$B49)*('Hypothèses des scénarios'!$AF$43:$AF$1010&lt;=AC$15)*('Hypothèses des scénarios'!$AG$43:$AG$1010&gt;=AC$15),('Hypothèses des scénarios'!$AA$43:$AA$1010))</f>
        <v>0</v>
      </c>
      <c r="AD49" s="107">
        <f>SUMPRODUCT(('Hypothèses des scénarios'!$D$43:$D$1010=$B49)*('Hypothèses des scénarios'!$AF$43:$AF$1010&lt;=AD$15)*('Hypothèses des scénarios'!$AG$43:$AG$1010&gt;=AD$15),('Hypothèses des scénarios'!$AA$43:$AA$1010))</f>
        <v>0</v>
      </c>
    </row>
    <row r="50" spans="1:30" s="182" customFormat="1" x14ac:dyDescent="0.2">
      <c r="B50" s="13" t="s">
        <v>59</v>
      </c>
      <c r="C50" s="183"/>
      <c r="D50" s="184"/>
      <c r="E50" s="185"/>
      <c r="F50" s="240">
        <f>F49*((1+$C$1)^F18)</f>
        <v>0</v>
      </c>
      <c r="G50" s="240">
        <f t="shared" ref="G50:AD50" si="16">G49*((1+$C$1)^G18)</f>
        <v>0</v>
      </c>
      <c r="H50" s="240">
        <f t="shared" si="16"/>
        <v>0</v>
      </c>
      <c r="I50" s="240">
        <f t="shared" si="16"/>
        <v>0</v>
      </c>
      <c r="J50" s="240">
        <f t="shared" si="16"/>
        <v>0</v>
      </c>
      <c r="K50" s="240">
        <f t="shared" si="16"/>
        <v>0</v>
      </c>
      <c r="L50" s="240">
        <f t="shared" si="16"/>
        <v>0</v>
      </c>
      <c r="M50" s="240">
        <f t="shared" si="16"/>
        <v>0</v>
      </c>
      <c r="N50" s="240">
        <f t="shared" si="16"/>
        <v>0</v>
      </c>
      <c r="O50" s="240">
        <f t="shared" si="16"/>
        <v>0</v>
      </c>
      <c r="P50" s="240">
        <f t="shared" si="16"/>
        <v>0</v>
      </c>
      <c r="Q50" s="240">
        <f t="shared" si="16"/>
        <v>0</v>
      </c>
      <c r="R50" s="240">
        <f t="shared" si="16"/>
        <v>0</v>
      </c>
      <c r="S50" s="240">
        <f t="shared" si="16"/>
        <v>0</v>
      </c>
      <c r="T50" s="240">
        <f t="shared" si="16"/>
        <v>0</v>
      </c>
      <c r="U50" s="240">
        <f t="shared" si="16"/>
        <v>0</v>
      </c>
      <c r="V50" s="240">
        <f t="shared" si="16"/>
        <v>0</v>
      </c>
      <c r="W50" s="240">
        <f t="shared" si="16"/>
        <v>0</v>
      </c>
      <c r="X50" s="240">
        <f t="shared" si="16"/>
        <v>0</v>
      </c>
      <c r="Y50" s="240">
        <f t="shared" si="16"/>
        <v>0</v>
      </c>
      <c r="Z50" s="240">
        <f t="shared" si="16"/>
        <v>0</v>
      </c>
      <c r="AA50" s="240">
        <f t="shared" si="16"/>
        <v>0</v>
      </c>
      <c r="AB50" s="240">
        <f t="shared" si="16"/>
        <v>0</v>
      </c>
      <c r="AC50" s="240">
        <f t="shared" si="16"/>
        <v>0</v>
      </c>
      <c r="AD50" s="240">
        <f t="shared" si="16"/>
        <v>0</v>
      </c>
    </row>
    <row r="51" spans="1:30" s="40" customFormat="1" x14ac:dyDescent="0.2">
      <c r="B51" s="15"/>
      <c r="C51" s="116"/>
      <c r="D51" s="39"/>
      <c r="F51" s="41"/>
      <c r="G51" s="41"/>
      <c r="H51" s="41"/>
      <c r="I51" s="41"/>
      <c r="J51" s="41"/>
      <c r="K51" s="41"/>
      <c r="L51" s="41"/>
      <c r="M51" s="41"/>
      <c r="N51" s="41"/>
      <c r="O51" s="41"/>
      <c r="P51" s="41"/>
      <c r="Q51" s="41"/>
      <c r="R51" s="41"/>
      <c r="S51" s="41"/>
      <c r="T51" s="41"/>
      <c r="U51" s="41"/>
      <c r="V51" s="41"/>
      <c r="W51" s="41"/>
      <c r="X51" s="41"/>
      <c r="Y51" s="41"/>
      <c r="Z51" s="41"/>
      <c r="AA51" s="41"/>
      <c r="AB51" s="41"/>
      <c r="AC51" s="41"/>
      <c r="AD51" s="41"/>
    </row>
    <row r="52" spans="1:30" s="42" customFormat="1" x14ac:dyDescent="0.2">
      <c r="B52" s="16" t="s">
        <v>62</v>
      </c>
      <c r="C52" s="115"/>
      <c r="F52" s="43">
        <f>F39+F41+F43+F45+F47+F49</f>
        <v>0</v>
      </c>
      <c r="G52" s="43">
        <f t="shared" ref="G52:AD53" si="17">G39+G41+G43+G45+G47+G49</f>
        <v>0</v>
      </c>
      <c r="H52" s="43">
        <f t="shared" si="17"/>
        <v>0</v>
      </c>
      <c r="I52" s="43">
        <f t="shared" si="17"/>
        <v>0</v>
      </c>
      <c r="J52" s="43">
        <f t="shared" si="17"/>
        <v>0</v>
      </c>
      <c r="K52" s="43">
        <f t="shared" si="17"/>
        <v>0</v>
      </c>
      <c r="L52" s="43">
        <f t="shared" si="17"/>
        <v>0</v>
      </c>
      <c r="M52" s="43">
        <f t="shared" si="17"/>
        <v>0</v>
      </c>
      <c r="N52" s="43">
        <f t="shared" si="17"/>
        <v>0</v>
      </c>
      <c r="O52" s="43">
        <f t="shared" si="17"/>
        <v>0</v>
      </c>
      <c r="P52" s="43">
        <f t="shared" si="17"/>
        <v>0</v>
      </c>
      <c r="Q52" s="43">
        <f t="shared" si="17"/>
        <v>0</v>
      </c>
      <c r="R52" s="43">
        <f t="shared" si="17"/>
        <v>0</v>
      </c>
      <c r="S52" s="43">
        <f t="shared" si="17"/>
        <v>0</v>
      </c>
      <c r="T52" s="43">
        <f t="shared" si="17"/>
        <v>0</v>
      </c>
      <c r="U52" s="43">
        <f t="shared" si="17"/>
        <v>0</v>
      </c>
      <c r="V52" s="43">
        <f t="shared" si="17"/>
        <v>0</v>
      </c>
      <c r="W52" s="43">
        <f t="shared" si="17"/>
        <v>0</v>
      </c>
      <c r="X52" s="43">
        <f t="shared" si="17"/>
        <v>0</v>
      </c>
      <c r="Y52" s="43">
        <f t="shared" si="17"/>
        <v>0</v>
      </c>
      <c r="Z52" s="43">
        <f t="shared" si="17"/>
        <v>0</v>
      </c>
      <c r="AA52" s="43">
        <f t="shared" si="17"/>
        <v>0</v>
      </c>
      <c r="AB52" s="43">
        <f t="shared" si="17"/>
        <v>0</v>
      </c>
      <c r="AC52" s="43">
        <f t="shared" si="17"/>
        <v>0</v>
      </c>
      <c r="AD52" s="43">
        <f t="shared" si="17"/>
        <v>0</v>
      </c>
    </row>
    <row r="53" spans="1:30" s="44" customFormat="1" x14ac:dyDescent="0.2">
      <c r="B53" s="17" t="s">
        <v>4</v>
      </c>
      <c r="C53" s="115"/>
      <c r="F53" s="43">
        <f>F40+F42+F44+F46+F48+F50</f>
        <v>0</v>
      </c>
      <c r="G53" s="43">
        <f t="shared" si="17"/>
        <v>0</v>
      </c>
      <c r="H53" s="43">
        <f t="shared" si="17"/>
        <v>0</v>
      </c>
      <c r="I53" s="43">
        <f t="shared" si="17"/>
        <v>0</v>
      </c>
      <c r="J53" s="43">
        <f t="shared" si="17"/>
        <v>0</v>
      </c>
      <c r="K53" s="43">
        <f t="shared" si="17"/>
        <v>0</v>
      </c>
      <c r="L53" s="43">
        <f t="shared" si="17"/>
        <v>0</v>
      </c>
      <c r="M53" s="43">
        <f t="shared" si="17"/>
        <v>0</v>
      </c>
      <c r="N53" s="43">
        <f t="shared" si="17"/>
        <v>0</v>
      </c>
      <c r="O53" s="43">
        <f t="shared" si="17"/>
        <v>0</v>
      </c>
      <c r="P53" s="43">
        <f t="shared" si="17"/>
        <v>0</v>
      </c>
      <c r="Q53" s="43">
        <f t="shared" si="17"/>
        <v>0</v>
      </c>
      <c r="R53" s="43">
        <f t="shared" si="17"/>
        <v>0</v>
      </c>
      <c r="S53" s="43">
        <f t="shared" si="17"/>
        <v>0</v>
      </c>
      <c r="T53" s="43">
        <f t="shared" si="17"/>
        <v>0</v>
      </c>
      <c r="U53" s="43">
        <f t="shared" si="17"/>
        <v>0</v>
      </c>
      <c r="V53" s="43">
        <f t="shared" si="17"/>
        <v>0</v>
      </c>
      <c r="W53" s="43">
        <f t="shared" si="17"/>
        <v>0</v>
      </c>
      <c r="X53" s="43">
        <f t="shared" si="17"/>
        <v>0</v>
      </c>
      <c r="Y53" s="43">
        <f t="shared" si="17"/>
        <v>0</v>
      </c>
      <c r="Z53" s="43">
        <f t="shared" si="17"/>
        <v>0</v>
      </c>
      <c r="AA53" s="43">
        <f t="shared" si="17"/>
        <v>0</v>
      </c>
      <c r="AB53" s="43">
        <f t="shared" si="17"/>
        <v>0</v>
      </c>
      <c r="AC53" s="43">
        <f t="shared" si="17"/>
        <v>0</v>
      </c>
      <c r="AD53" s="43">
        <f t="shared" si="17"/>
        <v>0</v>
      </c>
    </row>
    <row r="54" spans="1:30" x14ac:dyDescent="0.2">
      <c r="B54" s="19"/>
      <c r="C54" s="116"/>
      <c r="D54" s="22"/>
      <c r="F54" s="46"/>
      <c r="G54" s="46"/>
      <c r="H54" s="46"/>
      <c r="I54" s="46"/>
      <c r="J54" s="46"/>
      <c r="K54" s="46"/>
      <c r="L54" s="46"/>
      <c r="M54" s="46"/>
      <c r="N54" s="46"/>
      <c r="O54" s="46"/>
      <c r="P54" s="46"/>
      <c r="Q54" s="46"/>
      <c r="R54" s="46"/>
      <c r="S54" s="46"/>
      <c r="T54" s="46"/>
      <c r="U54" s="46"/>
      <c r="V54" s="46"/>
      <c r="W54" s="46"/>
      <c r="X54" s="46"/>
      <c r="Y54" s="46"/>
      <c r="Z54" s="46"/>
      <c r="AA54" s="46"/>
      <c r="AB54" s="46"/>
      <c r="AC54" s="46"/>
      <c r="AD54" s="46"/>
    </row>
    <row r="55" spans="1:30" ht="15" x14ac:dyDescent="0.2">
      <c r="B55" s="20" t="s">
        <v>17</v>
      </c>
      <c r="C55" s="114">
        <f ca="1">'Hypothèses des scénarios'!AA35</f>
        <v>0</v>
      </c>
      <c r="D55" s="39"/>
      <c r="E55" s="47"/>
      <c r="F55" s="96"/>
      <c r="G55" s="96"/>
      <c r="H55" s="96"/>
      <c r="I55" s="96"/>
      <c r="J55" s="96"/>
      <c r="K55" s="96"/>
      <c r="L55" s="96"/>
      <c r="M55" s="96"/>
      <c r="N55" s="96"/>
      <c r="O55" s="96"/>
      <c r="P55" s="96"/>
      <c r="Q55" s="96"/>
      <c r="R55" s="96"/>
      <c r="S55" s="96"/>
      <c r="T55" s="96"/>
      <c r="U55" s="96"/>
      <c r="V55" s="96"/>
      <c r="W55" s="96"/>
      <c r="X55" s="96"/>
      <c r="Y55" s="96"/>
      <c r="Z55" s="96"/>
      <c r="AA55" s="96"/>
      <c r="AB55" s="96"/>
      <c r="AC55" s="96"/>
      <c r="AD55" s="107">
        <f ca="1">C55</f>
        <v>0</v>
      </c>
    </row>
    <row r="56" spans="1:30" s="22" customFormat="1" x14ac:dyDescent="0.2">
      <c r="B56" s="18"/>
      <c r="C56" s="14"/>
      <c r="F56" s="46"/>
      <c r="G56" s="46"/>
      <c r="H56" s="46"/>
      <c r="I56" s="46"/>
      <c r="J56" s="46"/>
      <c r="K56" s="46"/>
      <c r="L56" s="46"/>
      <c r="M56" s="46"/>
      <c r="N56" s="50"/>
      <c r="O56" s="50"/>
      <c r="P56" s="50"/>
      <c r="Q56" s="50"/>
      <c r="R56" s="50"/>
      <c r="S56" s="50"/>
      <c r="T56" s="50"/>
      <c r="U56" s="50"/>
      <c r="V56" s="50"/>
      <c r="W56" s="50"/>
      <c r="X56" s="50"/>
      <c r="Y56" s="50"/>
      <c r="Z56" s="50"/>
      <c r="AA56" s="46"/>
      <c r="AB56" s="46"/>
      <c r="AC56" s="46"/>
      <c r="AD56" s="46"/>
    </row>
    <row r="57" spans="1:30" x14ac:dyDescent="0.2">
      <c r="A57" s="126"/>
      <c r="B57" s="127" t="s">
        <v>23</v>
      </c>
      <c r="C57" s="94"/>
      <c r="F57" s="51">
        <f>-F37-F53</f>
        <v>0</v>
      </c>
      <c r="G57" s="51">
        <f t="shared" ref="G57:AC57" si="18">-G37-G53</f>
        <v>0</v>
      </c>
      <c r="H57" s="51">
        <f t="shared" si="18"/>
        <v>0</v>
      </c>
      <c r="I57" s="51">
        <f t="shared" si="18"/>
        <v>0</v>
      </c>
      <c r="J57" s="51">
        <f t="shared" si="18"/>
        <v>0</v>
      </c>
      <c r="K57" s="51">
        <f t="shared" si="18"/>
        <v>0</v>
      </c>
      <c r="L57" s="51">
        <f t="shared" si="18"/>
        <v>0</v>
      </c>
      <c r="M57" s="51">
        <f t="shared" si="18"/>
        <v>0</v>
      </c>
      <c r="N57" s="51">
        <f t="shared" si="18"/>
        <v>0</v>
      </c>
      <c r="O57" s="51">
        <f t="shared" si="18"/>
        <v>0</v>
      </c>
      <c r="P57" s="51">
        <f t="shared" si="18"/>
        <v>0</v>
      </c>
      <c r="Q57" s="51">
        <f t="shared" si="18"/>
        <v>0</v>
      </c>
      <c r="R57" s="51">
        <f t="shared" si="18"/>
        <v>0</v>
      </c>
      <c r="S57" s="51">
        <f t="shared" si="18"/>
        <v>0</v>
      </c>
      <c r="T57" s="51">
        <f t="shared" si="18"/>
        <v>0</v>
      </c>
      <c r="U57" s="51">
        <f t="shared" si="18"/>
        <v>0</v>
      </c>
      <c r="V57" s="51">
        <f t="shared" si="18"/>
        <v>0</v>
      </c>
      <c r="W57" s="51">
        <f t="shared" si="18"/>
        <v>0</v>
      </c>
      <c r="X57" s="51">
        <f t="shared" si="18"/>
        <v>0</v>
      </c>
      <c r="Y57" s="51">
        <f t="shared" si="18"/>
        <v>0</v>
      </c>
      <c r="Z57" s="51">
        <f t="shared" si="18"/>
        <v>0</v>
      </c>
      <c r="AA57" s="51">
        <f t="shared" si="18"/>
        <v>0</v>
      </c>
      <c r="AB57" s="51">
        <f t="shared" si="18"/>
        <v>0</v>
      </c>
      <c r="AC57" s="51">
        <f t="shared" si="18"/>
        <v>0</v>
      </c>
      <c r="AD57" s="51">
        <f ca="1">-AD37-AD53+AD55</f>
        <v>0</v>
      </c>
    </row>
    <row r="58" spans="1:30" x14ac:dyDescent="0.2">
      <c r="A58" s="91"/>
      <c r="B58" s="127" t="s">
        <v>6</v>
      </c>
      <c r="C58" s="94"/>
      <c r="F58" s="52">
        <f t="shared" ref="F58:AD58" si="19">F57/((1+$C$4)^F$14)</f>
        <v>0</v>
      </c>
      <c r="G58" s="52">
        <f t="shared" si="19"/>
        <v>0</v>
      </c>
      <c r="H58" s="52">
        <f t="shared" si="19"/>
        <v>0</v>
      </c>
      <c r="I58" s="52">
        <f t="shared" si="19"/>
        <v>0</v>
      </c>
      <c r="J58" s="52">
        <f t="shared" si="19"/>
        <v>0</v>
      </c>
      <c r="K58" s="52">
        <f t="shared" si="19"/>
        <v>0</v>
      </c>
      <c r="L58" s="52">
        <f t="shared" si="19"/>
        <v>0</v>
      </c>
      <c r="M58" s="52">
        <f t="shared" si="19"/>
        <v>0</v>
      </c>
      <c r="N58" s="52">
        <f t="shared" si="19"/>
        <v>0</v>
      </c>
      <c r="O58" s="52">
        <f t="shared" si="19"/>
        <v>0</v>
      </c>
      <c r="P58" s="52">
        <f t="shared" si="19"/>
        <v>0</v>
      </c>
      <c r="Q58" s="52">
        <f t="shared" si="19"/>
        <v>0</v>
      </c>
      <c r="R58" s="52">
        <f t="shared" si="19"/>
        <v>0</v>
      </c>
      <c r="S58" s="52">
        <f t="shared" si="19"/>
        <v>0</v>
      </c>
      <c r="T58" s="52">
        <f t="shared" si="19"/>
        <v>0</v>
      </c>
      <c r="U58" s="52">
        <f t="shared" si="19"/>
        <v>0</v>
      </c>
      <c r="V58" s="52">
        <f t="shared" si="19"/>
        <v>0</v>
      </c>
      <c r="W58" s="52">
        <f t="shared" si="19"/>
        <v>0</v>
      </c>
      <c r="X58" s="52">
        <f t="shared" si="19"/>
        <v>0</v>
      </c>
      <c r="Y58" s="52">
        <f t="shared" si="19"/>
        <v>0</v>
      </c>
      <c r="Z58" s="52">
        <f t="shared" si="19"/>
        <v>0</v>
      </c>
      <c r="AA58" s="52">
        <f t="shared" si="19"/>
        <v>0</v>
      </c>
      <c r="AB58" s="52">
        <f t="shared" si="19"/>
        <v>0</v>
      </c>
      <c r="AC58" s="52">
        <f t="shared" si="19"/>
        <v>0</v>
      </c>
      <c r="AD58" s="52">
        <f t="shared" ca="1" si="19"/>
        <v>0</v>
      </c>
    </row>
    <row r="59" spans="1:30" ht="12.75" customHeight="1" x14ac:dyDescent="0.2">
      <c r="A59" s="91"/>
      <c r="B59" s="127" t="s">
        <v>24</v>
      </c>
      <c r="F59" s="48"/>
      <c r="G59" s="48"/>
      <c r="H59" s="48"/>
      <c r="I59" s="48"/>
      <c r="J59" s="48"/>
      <c r="K59" s="48"/>
      <c r="L59" s="48"/>
      <c r="M59" s="49"/>
      <c r="N59" s="49"/>
      <c r="O59" s="51">
        <f>SUM(F57:O57)</f>
        <v>0</v>
      </c>
      <c r="P59" s="53"/>
      <c r="Q59" s="48"/>
      <c r="R59" s="48"/>
      <c r="S59" s="48"/>
      <c r="T59" s="48"/>
      <c r="U59" s="48"/>
      <c r="V59" s="48"/>
      <c r="W59" s="49"/>
      <c r="X59" s="49"/>
      <c r="Y59" s="51">
        <f>SUM(F57:Y57)</f>
        <v>0</v>
      </c>
      <c r="Z59" s="53"/>
      <c r="AA59" s="48"/>
      <c r="AB59" s="54"/>
      <c r="AD59" s="51">
        <f ca="1">SUM(F57:AD57)-AD55</f>
        <v>0</v>
      </c>
    </row>
  </sheetData>
  <sheetProtection algorithmName="SHA-512" hashValue="SGaA4g5fjI06oD/dQMeBQF8c0QcU1NB+ZY8ZoNIeuPV4cSRBPwDzUSx5vsuaLRwPbwJxc05Nbh0MRqwNr8/EVA==" saltValue="yAPMuQf1wOG0EqOyL0ArYg==" spinCount="100000" sheet="1" objects="1" scenarios="1" formatCells="0"/>
  <mergeCells count="18">
    <mergeCell ref="Y2:AB2"/>
    <mergeCell ref="AC2:AD2"/>
    <mergeCell ref="AI3:AK3"/>
    <mergeCell ref="D4:E4"/>
    <mergeCell ref="K2:O2"/>
    <mergeCell ref="P2:R2"/>
    <mergeCell ref="S2:V2"/>
    <mergeCell ref="W2:X2"/>
    <mergeCell ref="B11:B13"/>
    <mergeCell ref="E11:E13"/>
    <mergeCell ref="B7:B8"/>
    <mergeCell ref="D2:E2"/>
    <mergeCell ref="F2:J2"/>
    <mergeCell ref="D9:E9"/>
    <mergeCell ref="D5:E5"/>
    <mergeCell ref="D6:E6"/>
    <mergeCell ref="D7:E7"/>
    <mergeCell ref="D8:E8"/>
  </mergeCells>
  <printOptions headings="1"/>
  <pageMargins left="0.78740157480314965" right="0.78740157480314965" top="0.98425196850393704" bottom="0.98425196850393704" header="0.51181102362204722" footer="0.51181102362204722"/>
  <pageSetup paperSize="8" scale="37" orientation="landscape" r:id="rId1"/>
  <headerFooter alignWithMargins="0"/>
  <colBreaks count="1" manualBreakCount="1">
    <brk id="30" max="1048575" man="1"/>
  </col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53B5FF"/>
    <pageSetUpPr fitToPage="1"/>
  </sheetPr>
  <dimension ref="A1:AK59"/>
  <sheetViews>
    <sheetView showGridLines="0" showZeros="0" zoomScale="85" zoomScaleNormal="85" zoomScaleSheetLayoutView="85" workbookViewId="0">
      <selection activeCell="F4" sqref="F4"/>
    </sheetView>
  </sheetViews>
  <sheetFormatPr baseColWidth="10" defaultColWidth="11.42578125" defaultRowHeight="12.75" x14ac:dyDescent="0.2"/>
  <cols>
    <col min="1" max="1" width="6.85546875" style="24" customWidth="1"/>
    <col min="2" max="2" width="71.5703125" style="21" customWidth="1"/>
    <col min="3" max="3" width="12.7109375" style="27" customWidth="1"/>
    <col min="4" max="4" width="4.7109375" style="24" customWidth="1"/>
    <col min="5" max="5" width="4.28515625" style="24" bestFit="1" customWidth="1"/>
    <col min="6" max="6" width="16.5703125" style="24" customWidth="1"/>
    <col min="7" max="7" width="17" style="24" customWidth="1"/>
    <col min="8" max="11" width="15" style="24" customWidth="1"/>
    <col min="12" max="12" width="16" style="24" customWidth="1"/>
    <col min="13" max="30" width="15" style="24" customWidth="1"/>
    <col min="31" max="16384" width="11.42578125" style="24"/>
  </cols>
  <sheetData>
    <row r="1" spans="2:37" x14ac:dyDescent="0.2">
      <c r="B1" s="4" t="s">
        <v>0</v>
      </c>
      <c r="C1" s="5">
        <f>'Hypothèses des scénarios'!Z4</f>
        <v>0.02</v>
      </c>
      <c r="D1" s="1"/>
      <c r="E1" s="22"/>
      <c r="F1" s="22"/>
      <c r="G1" s="22"/>
      <c r="H1" s="22"/>
      <c r="I1" s="23"/>
    </row>
    <row r="2" spans="2:37" ht="12.75" customHeight="1" x14ac:dyDescent="0.2">
      <c r="B2" s="4" t="s">
        <v>1</v>
      </c>
      <c r="C2" s="5">
        <f>'Hypothèses des scénarios'!Z5</f>
        <v>0.02</v>
      </c>
      <c r="D2" s="543"/>
      <c r="E2" s="543"/>
      <c r="F2" s="541"/>
      <c r="G2" s="541"/>
      <c r="H2" s="541"/>
      <c r="I2" s="541"/>
      <c r="J2" s="541"/>
      <c r="K2" s="541"/>
      <c r="L2" s="541"/>
      <c r="M2" s="541"/>
      <c r="N2" s="541"/>
      <c r="O2" s="541"/>
      <c r="P2" s="541"/>
      <c r="Q2" s="541"/>
      <c r="R2" s="541"/>
      <c r="S2" s="541"/>
      <c r="T2" s="541"/>
      <c r="U2" s="541"/>
      <c r="V2" s="541"/>
      <c r="W2" s="541"/>
      <c r="X2" s="541"/>
      <c r="Y2" s="542"/>
      <c r="Z2" s="542"/>
      <c r="AA2" s="542"/>
      <c r="AB2" s="542"/>
      <c r="AC2" s="542"/>
      <c r="AD2" s="542"/>
    </row>
    <row r="3" spans="2:37" x14ac:dyDescent="0.2">
      <c r="B3" s="4" t="s">
        <v>9</v>
      </c>
      <c r="C3" s="5">
        <f>'Hypothèses des scénarios'!Z6</f>
        <v>1.4999999999999999E-2</v>
      </c>
      <c r="D3" s="131"/>
      <c r="E3" s="39"/>
      <c r="F3" s="132"/>
      <c r="G3" s="132"/>
      <c r="H3" s="132"/>
      <c r="I3" s="132"/>
      <c r="J3" s="132"/>
      <c r="K3" s="132"/>
      <c r="L3" s="132"/>
      <c r="M3" s="132"/>
      <c r="N3" s="132"/>
      <c r="O3" s="132"/>
      <c r="P3" s="133"/>
      <c r="Q3" s="133"/>
      <c r="R3" s="133"/>
      <c r="S3" s="133"/>
      <c r="T3" s="133"/>
      <c r="U3" s="133"/>
      <c r="V3" s="133"/>
      <c r="W3" s="133"/>
      <c r="X3" s="133"/>
      <c r="Y3" s="134"/>
      <c r="Z3" s="135"/>
      <c r="AA3" s="134"/>
      <c r="AB3" s="135"/>
      <c r="AC3" s="136"/>
      <c r="AD3" s="133"/>
      <c r="AE3" s="112"/>
      <c r="AF3" s="112"/>
      <c r="AG3" s="112"/>
      <c r="AH3" s="112"/>
      <c r="AI3" s="549"/>
      <c r="AJ3" s="549"/>
      <c r="AK3" s="549"/>
    </row>
    <row r="4" spans="2:37" x14ac:dyDescent="0.2">
      <c r="B4" s="55" t="s">
        <v>8</v>
      </c>
      <c r="C4" s="6">
        <f>'Hypothèses des scénarios'!AC4</f>
        <v>0.02</v>
      </c>
      <c r="D4" s="544"/>
      <c r="E4" s="544"/>
      <c r="F4" s="137"/>
      <c r="G4" s="137"/>
      <c r="H4" s="138"/>
      <c r="I4" s="139"/>
      <c r="J4" s="140"/>
      <c r="K4" s="141"/>
      <c r="L4" s="152"/>
      <c r="M4" s="143"/>
      <c r="N4" s="143"/>
      <c r="O4" s="143"/>
      <c r="P4" s="153"/>
      <c r="Q4" s="153"/>
      <c r="R4" s="154"/>
      <c r="S4" s="146"/>
      <c r="T4" s="154"/>
      <c r="U4" s="153"/>
      <c r="V4" s="155"/>
      <c r="W4" s="153"/>
      <c r="X4" s="154"/>
      <c r="Y4" s="146"/>
      <c r="Z4" s="153"/>
      <c r="AA4" s="153"/>
      <c r="AB4" s="155"/>
      <c r="AC4" s="141"/>
      <c r="AD4" s="141"/>
      <c r="AE4" s="84"/>
      <c r="AF4" s="83"/>
      <c r="AG4" s="113"/>
      <c r="AH4" s="113"/>
      <c r="AI4" s="81"/>
      <c r="AJ4" s="81"/>
      <c r="AK4" s="82"/>
    </row>
    <row r="5" spans="2:37" x14ac:dyDescent="0.2">
      <c r="B5" s="110"/>
      <c r="C5" s="80"/>
      <c r="D5" s="551"/>
      <c r="E5" s="551"/>
      <c r="F5" s="137"/>
      <c r="G5" s="137"/>
      <c r="H5" s="138"/>
      <c r="I5" s="139"/>
      <c r="J5" s="140"/>
      <c r="K5" s="151"/>
      <c r="L5" s="152"/>
      <c r="M5" s="143"/>
      <c r="N5" s="143"/>
      <c r="O5" s="143"/>
      <c r="P5" s="153"/>
      <c r="Q5" s="153"/>
      <c r="R5" s="154"/>
      <c r="S5" s="153"/>
      <c r="T5" s="154"/>
      <c r="U5" s="153"/>
      <c r="V5" s="153"/>
      <c r="W5" s="153"/>
      <c r="X5" s="154"/>
      <c r="Y5" s="153"/>
      <c r="Z5" s="153"/>
      <c r="AA5" s="153"/>
      <c r="AB5" s="153"/>
      <c r="AC5" s="141"/>
      <c r="AD5" s="141"/>
      <c r="AE5" s="87"/>
      <c r="AF5" s="86"/>
      <c r="AG5" s="88"/>
      <c r="AH5" s="86"/>
      <c r="AI5" s="89"/>
      <c r="AJ5" s="85"/>
      <c r="AK5" s="85"/>
    </row>
    <row r="6" spans="2:37" x14ac:dyDescent="0.2">
      <c r="B6" s="79"/>
      <c r="D6" s="551"/>
      <c r="E6" s="551"/>
      <c r="F6" s="150"/>
      <c r="G6" s="137"/>
      <c r="H6" s="138"/>
      <c r="I6" s="139"/>
      <c r="J6" s="140"/>
      <c r="K6" s="151"/>
      <c r="L6" s="152"/>
      <c r="M6" s="143"/>
      <c r="N6" s="143"/>
      <c r="O6" s="143"/>
      <c r="P6" s="153"/>
      <c r="Q6" s="153"/>
      <c r="R6" s="154"/>
      <c r="S6" s="153"/>
      <c r="T6" s="154"/>
      <c r="U6" s="153"/>
      <c r="V6" s="155"/>
      <c r="W6" s="153"/>
      <c r="X6" s="154"/>
      <c r="Y6" s="146"/>
      <c r="Z6" s="153"/>
      <c r="AA6" s="153"/>
      <c r="AB6" s="155"/>
      <c r="AC6" s="141"/>
      <c r="AD6" s="141"/>
      <c r="AE6" s="87"/>
      <c r="AF6" s="86"/>
      <c r="AG6" s="88"/>
      <c r="AH6" s="86"/>
      <c r="AI6" s="89"/>
      <c r="AJ6" s="85"/>
      <c r="AK6" s="85"/>
    </row>
    <row r="7" spans="2:37" x14ac:dyDescent="0.2">
      <c r="B7" s="562">
        <f>'Synthèse globale CF-VAN'!B85</f>
        <v>0</v>
      </c>
      <c r="C7" s="28"/>
      <c r="D7" s="551"/>
      <c r="E7" s="551"/>
      <c r="F7" s="150"/>
      <c r="G7" s="150"/>
      <c r="H7" s="138"/>
      <c r="I7" s="139"/>
      <c r="J7" s="140"/>
      <c r="K7" s="151"/>
      <c r="L7" s="151"/>
      <c r="M7" s="143"/>
      <c r="N7" s="143"/>
      <c r="O7" s="143"/>
      <c r="P7" s="153"/>
      <c r="Q7" s="153"/>
      <c r="R7" s="154"/>
      <c r="S7" s="153"/>
      <c r="T7" s="154"/>
      <c r="U7" s="153"/>
      <c r="V7" s="155"/>
      <c r="W7" s="153"/>
      <c r="X7" s="154"/>
      <c r="Y7" s="153"/>
      <c r="Z7" s="153"/>
      <c r="AA7" s="153"/>
      <c r="AB7" s="155"/>
      <c r="AC7" s="141"/>
      <c r="AD7" s="141"/>
      <c r="AE7" s="87"/>
      <c r="AF7" s="86"/>
      <c r="AG7" s="88"/>
      <c r="AH7" s="86"/>
      <c r="AI7" s="89"/>
      <c r="AJ7" s="85"/>
      <c r="AK7" s="85"/>
    </row>
    <row r="8" spans="2:37" x14ac:dyDescent="0.2">
      <c r="B8" s="562"/>
      <c r="C8" s="28"/>
      <c r="D8" s="551"/>
      <c r="E8" s="551"/>
      <c r="F8" s="150"/>
      <c r="G8" s="150"/>
      <c r="H8" s="138"/>
      <c r="I8" s="139"/>
      <c r="J8" s="140"/>
      <c r="K8" s="151"/>
      <c r="L8" s="151"/>
      <c r="M8" s="143"/>
      <c r="N8" s="143"/>
      <c r="O8" s="143"/>
      <c r="P8" s="153"/>
      <c r="Q8" s="153"/>
      <c r="R8" s="154"/>
      <c r="S8" s="153"/>
      <c r="T8" s="154"/>
      <c r="U8" s="153"/>
      <c r="V8" s="155"/>
      <c r="W8" s="153"/>
      <c r="X8" s="154"/>
      <c r="Y8" s="153"/>
      <c r="Z8" s="153"/>
      <c r="AA8" s="153"/>
      <c r="AB8" s="155"/>
      <c r="AC8" s="141"/>
      <c r="AD8" s="141"/>
      <c r="AE8" s="87"/>
      <c r="AF8" s="86"/>
      <c r="AG8" s="88"/>
      <c r="AH8" s="86"/>
      <c r="AI8" s="89"/>
      <c r="AJ8" s="85"/>
      <c r="AK8" s="85"/>
    </row>
    <row r="9" spans="2:37" ht="13.5" thickBot="1" x14ac:dyDescent="0.25">
      <c r="B9" s="101"/>
      <c r="C9" s="28"/>
      <c r="D9" s="551"/>
      <c r="E9" s="551"/>
      <c r="F9" s="150"/>
      <c r="G9" s="150"/>
      <c r="H9" s="138"/>
      <c r="I9" s="139"/>
      <c r="J9" s="140"/>
      <c r="K9" s="151"/>
      <c r="L9" s="151"/>
      <c r="M9" s="143"/>
      <c r="N9" s="143"/>
      <c r="O9" s="143"/>
      <c r="P9" s="153"/>
      <c r="Q9" s="153"/>
      <c r="R9" s="154"/>
      <c r="S9" s="153"/>
      <c r="T9" s="154"/>
      <c r="U9" s="156"/>
      <c r="V9" s="155"/>
      <c r="W9" s="153"/>
      <c r="X9" s="154"/>
      <c r="Y9" s="153"/>
      <c r="Z9" s="156"/>
      <c r="AA9" s="153"/>
      <c r="AB9" s="155"/>
      <c r="AC9" s="141"/>
      <c r="AD9" s="141"/>
      <c r="AE9" s="87"/>
      <c r="AF9" s="86"/>
      <c r="AG9" s="88"/>
      <c r="AH9" s="86"/>
      <c r="AI9" s="89"/>
      <c r="AJ9" s="85"/>
      <c r="AK9" s="85"/>
    </row>
    <row r="10" spans="2:37" ht="13.5" thickBot="1" x14ac:dyDescent="0.25">
      <c r="B10" s="111" t="s">
        <v>7</v>
      </c>
      <c r="C10" s="28"/>
      <c r="D10" s="131"/>
      <c r="E10" s="39"/>
      <c r="F10" s="157"/>
      <c r="G10" s="157"/>
      <c r="H10" s="158"/>
      <c r="I10" s="159"/>
      <c r="J10" s="160"/>
      <c r="K10" s="161"/>
      <c r="L10" s="162"/>
      <c r="M10" s="163"/>
      <c r="N10" s="163"/>
      <c r="O10" s="163"/>
      <c r="P10" s="164"/>
      <c r="Q10" s="164"/>
      <c r="R10" s="154"/>
      <c r="S10" s="164"/>
      <c r="T10" s="154"/>
      <c r="U10" s="164"/>
      <c r="V10" s="164"/>
      <c r="W10" s="164"/>
      <c r="X10" s="154"/>
      <c r="Y10" s="164"/>
      <c r="Z10" s="164"/>
      <c r="AA10" s="164"/>
      <c r="AB10" s="164"/>
      <c r="AC10" s="161"/>
      <c r="AD10" s="161"/>
      <c r="AE10" s="90"/>
      <c r="AF10" s="86"/>
      <c r="AG10" s="88"/>
      <c r="AH10" s="86"/>
      <c r="AI10" s="89"/>
      <c r="AJ10" s="85"/>
      <c r="AK10" s="85"/>
    </row>
    <row r="11" spans="2:37" x14ac:dyDescent="0.2">
      <c r="B11" s="556">
        <f>'Synthèse globale CF-VAN'!F85</f>
        <v>0</v>
      </c>
      <c r="C11" s="28"/>
      <c r="D11" s="2"/>
      <c r="F11" s="62"/>
      <c r="G11" s="63"/>
      <c r="H11" s="64"/>
      <c r="I11" s="65"/>
      <c r="J11" s="66"/>
      <c r="K11" s="66"/>
      <c r="L11" s="66"/>
      <c r="M11" s="66"/>
      <c r="N11" s="66"/>
      <c r="O11" s="66"/>
      <c r="P11" s="66"/>
      <c r="Q11" s="66"/>
      <c r="R11" s="26"/>
      <c r="S11" s="26"/>
      <c r="T11" s="26"/>
      <c r="U11" s="26"/>
      <c r="V11" s="26"/>
      <c r="W11" s="26"/>
      <c r="X11" s="26"/>
      <c r="Y11" s="26"/>
      <c r="Z11" s="26"/>
      <c r="AA11" s="26"/>
      <c r="AB11" s="26"/>
    </row>
    <row r="12" spans="2:37" x14ac:dyDescent="0.2">
      <c r="B12" s="557"/>
      <c r="D12" s="2"/>
      <c r="E12" s="559"/>
      <c r="F12" s="30"/>
      <c r="G12" s="25"/>
      <c r="H12" s="25"/>
      <c r="I12" s="25"/>
      <c r="J12" s="25"/>
      <c r="K12" s="25"/>
      <c r="L12" s="25"/>
      <c r="M12" s="26"/>
      <c r="N12" s="26"/>
      <c r="O12" s="26"/>
      <c r="P12" s="26"/>
      <c r="Q12" s="26"/>
      <c r="R12" s="26"/>
      <c r="S12" s="26"/>
      <c r="T12" s="26"/>
      <c r="U12" s="26"/>
      <c r="V12" s="26"/>
      <c r="W12" s="26"/>
      <c r="X12" s="26"/>
      <c r="Y12" s="26"/>
      <c r="Z12" s="26"/>
      <c r="AA12" s="26"/>
      <c r="AB12" s="26"/>
    </row>
    <row r="13" spans="2:37" ht="30" customHeight="1" thickBot="1" x14ac:dyDescent="0.25">
      <c r="B13" s="558"/>
      <c r="E13" s="559"/>
      <c r="F13" s="31"/>
      <c r="G13" s="32"/>
      <c r="H13" s="32"/>
      <c r="I13" s="32"/>
      <c r="J13" s="32"/>
      <c r="K13" s="32"/>
      <c r="L13" s="32"/>
      <c r="M13" s="32"/>
      <c r="N13" s="32"/>
      <c r="O13" s="32"/>
      <c r="P13" s="32"/>
      <c r="Q13" s="32"/>
      <c r="R13" s="32"/>
      <c r="S13" s="32"/>
      <c r="T13" s="32"/>
      <c r="U13" s="32"/>
      <c r="V13" s="32"/>
      <c r="W13" s="32"/>
      <c r="X13" s="32"/>
      <c r="Y13" s="32"/>
      <c r="Z13" s="32"/>
      <c r="AA13" s="32"/>
      <c r="AB13" s="32"/>
      <c r="AC13" s="26"/>
      <c r="AD13" s="26"/>
    </row>
    <row r="14" spans="2:37" x14ac:dyDescent="0.2">
      <c r="B14" s="108" t="s">
        <v>25</v>
      </c>
      <c r="F14" s="33">
        <v>0</v>
      </c>
      <c r="G14" s="33">
        <v>1</v>
      </c>
      <c r="H14" s="33">
        <v>2</v>
      </c>
      <c r="I14" s="33">
        <v>3</v>
      </c>
      <c r="J14" s="33">
        <v>4</v>
      </c>
      <c r="K14" s="33">
        <v>5</v>
      </c>
      <c r="L14" s="33">
        <v>6</v>
      </c>
      <c r="M14" s="33">
        <v>7</v>
      </c>
      <c r="N14" s="33">
        <v>8</v>
      </c>
      <c r="O14" s="33">
        <v>9</v>
      </c>
      <c r="P14" s="33">
        <v>10</v>
      </c>
      <c r="Q14" s="33">
        <v>11</v>
      </c>
      <c r="R14" s="33">
        <v>12</v>
      </c>
      <c r="S14" s="33">
        <v>13</v>
      </c>
      <c r="T14" s="33">
        <v>14</v>
      </c>
      <c r="U14" s="33">
        <v>15</v>
      </c>
      <c r="V14" s="33">
        <v>16</v>
      </c>
      <c r="W14" s="33">
        <v>17</v>
      </c>
      <c r="X14" s="33">
        <v>18</v>
      </c>
      <c r="Y14" s="33">
        <v>19</v>
      </c>
      <c r="Z14" s="33">
        <v>20</v>
      </c>
      <c r="AA14" s="33">
        <v>21</v>
      </c>
      <c r="AB14" s="33">
        <v>22</v>
      </c>
      <c r="AC14" s="33">
        <v>23</v>
      </c>
      <c r="AD14" s="33">
        <v>24</v>
      </c>
    </row>
    <row r="15" spans="2:37" x14ac:dyDescent="0.2">
      <c r="B15" s="70"/>
      <c r="C15" s="34"/>
      <c r="F15" s="35">
        <f>'S0-Sc. référence'!F15</f>
        <v>2021</v>
      </c>
      <c r="G15" s="35">
        <f>F15+1</f>
        <v>2022</v>
      </c>
      <c r="H15" s="35">
        <f t="shared" ref="H15:AD15" si="0">G15+1</f>
        <v>2023</v>
      </c>
      <c r="I15" s="35">
        <f t="shared" si="0"/>
        <v>2024</v>
      </c>
      <c r="J15" s="35">
        <f t="shared" si="0"/>
        <v>2025</v>
      </c>
      <c r="K15" s="35">
        <f t="shared" si="0"/>
        <v>2026</v>
      </c>
      <c r="L15" s="35">
        <f t="shared" si="0"/>
        <v>2027</v>
      </c>
      <c r="M15" s="35">
        <f t="shared" si="0"/>
        <v>2028</v>
      </c>
      <c r="N15" s="35">
        <f t="shared" si="0"/>
        <v>2029</v>
      </c>
      <c r="O15" s="35">
        <f t="shared" si="0"/>
        <v>2030</v>
      </c>
      <c r="P15" s="35">
        <f t="shared" si="0"/>
        <v>2031</v>
      </c>
      <c r="Q15" s="35">
        <f t="shared" si="0"/>
        <v>2032</v>
      </c>
      <c r="R15" s="35">
        <f t="shared" si="0"/>
        <v>2033</v>
      </c>
      <c r="S15" s="35">
        <f t="shared" si="0"/>
        <v>2034</v>
      </c>
      <c r="T15" s="35">
        <f t="shared" si="0"/>
        <v>2035</v>
      </c>
      <c r="U15" s="35">
        <f t="shared" si="0"/>
        <v>2036</v>
      </c>
      <c r="V15" s="35">
        <f t="shared" si="0"/>
        <v>2037</v>
      </c>
      <c r="W15" s="35">
        <f t="shared" si="0"/>
        <v>2038</v>
      </c>
      <c r="X15" s="35">
        <f t="shared" si="0"/>
        <v>2039</v>
      </c>
      <c r="Y15" s="35">
        <f t="shared" si="0"/>
        <v>2040</v>
      </c>
      <c r="Z15" s="35">
        <f t="shared" si="0"/>
        <v>2041</v>
      </c>
      <c r="AA15" s="35">
        <f t="shared" si="0"/>
        <v>2042</v>
      </c>
      <c r="AB15" s="35">
        <f t="shared" si="0"/>
        <v>2043</v>
      </c>
      <c r="AC15" s="35">
        <f t="shared" si="0"/>
        <v>2044</v>
      </c>
      <c r="AD15" s="35">
        <f t="shared" si="0"/>
        <v>2045</v>
      </c>
    </row>
    <row r="16" spans="2:37" x14ac:dyDescent="0.2">
      <c r="C16" s="95" t="s">
        <v>11</v>
      </c>
      <c r="E16" s="68"/>
      <c r="M16" s="22"/>
      <c r="N16" s="37"/>
      <c r="O16" s="37"/>
      <c r="W16" s="22"/>
      <c r="X16" s="37"/>
      <c r="Y16" s="37"/>
      <c r="Z16" s="37"/>
    </row>
    <row r="17" spans="2:30" ht="15" customHeight="1" x14ac:dyDescent="0.2">
      <c r="B17" s="12" t="s">
        <v>14</v>
      </c>
      <c r="C17" s="114">
        <f ca="1">'Hypothèses des scénarios'!AH16</f>
        <v>0</v>
      </c>
      <c r="D17" s="22"/>
      <c r="E17" s="38" t="s">
        <v>2</v>
      </c>
      <c r="F17" s="107">
        <f>SUMPRODUCT(('Hypothèses des scénarios'!$D$43:$D$1010=$B17)*('Hypothèses des scénarios'!$AM$43:$AM$1010=F$15),('Hypothèses des scénarios'!$AH$43:$AH$1010))</f>
        <v>0</v>
      </c>
      <c r="G17" s="107">
        <f>SUMPRODUCT(('Hypothèses des scénarios'!$D$43:$D$1010=$B17)*('Hypothèses des scénarios'!$AM$43:$AM$1010=G$15),('Hypothèses des scénarios'!$AH$43:$AH$1010))</f>
        <v>0</v>
      </c>
      <c r="H17" s="107">
        <f>SUMPRODUCT(('Hypothèses des scénarios'!$D$43:$D$1010=$B17)*('Hypothèses des scénarios'!$AM$43:$AM$1010=H$15),('Hypothèses des scénarios'!$AH$43:$AH$1010))</f>
        <v>0</v>
      </c>
      <c r="I17" s="107">
        <f>SUMPRODUCT(('Hypothèses des scénarios'!$D$43:$D$1010=$B17)*('Hypothèses des scénarios'!$AM$43:$AM$1010=I$15),('Hypothèses des scénarios'!$AH$43:$AH$1010))</f>
        <v>0</v>
      </c>
      <c r="J17" s="107">
        <f>SUMPRODUCT(('Hypothèses des scénarios'!$D$43:$D$1010=$B17)*('Hypothèses des scénarios'!$AM$43:$AM$1010=J$15),('Hypothèses des scénarios'!$AH$43:$AH$1010))</f>
        <v>0</v>
      </c>
      <c r="K17" s="107">
        <f>SUMPRODUCT(('Hypothèses des scénarios'!$D$43:$D$1010=$B17)*('Hypothèses des scénarios'!$AM$43:$AM$1010=K$15),('Hypothèses des scénarios'!$AH$43:$AH$1010))</f>
        <v>0</v>
      </c>
      <c r="L17" s="107">
        <f>SUMPRODUCT(('Hypothèses des scénarios'!$D$43:$D$1010=$B17)*('Hypothèses des scénarios'!$AM$43:$AM$1010=L$15),('Hypothèses des scénarios'!$AH$43:$AH$1010))</f>
        <v>0</v>
      </c>
      <c r="M17" s="107">
        <f>SUMPRODUCT(('Hypothèses des scénarios'!$D$43:$D$1010=$B17)*('Hypothèses des scénarios'!$AM$43:$AM$1010=M$15),('Hypothèses des scénarios'!$AH$43:$AH$1010))</f>
        <v>0</v>
      </c>
      <c r="N17" s="107">
        <f>SUMPRODUCT(('Hypothèses des scénarios'!$D$43:$D$1010=$B17)*('Hypothèses des scénarios'!$AM$43:$AM$1010=N$15),('Hypothèses des scénarios'!$AH$43:$AH$1010))</f>
        <v>0</v>
      </c>
      <c r="O17" s="107">
        <f>SUMPRODUCT(('Hypothèses des scénarios'!$D$43:$D$1010=$B17)*('Hypothèses des scénarios'!$AM$43:$AM$1010=O$15),('Hypothèses des scénarios'!$AH$43:$AH$1010))</f>
        <v>0</v>
      </c>
      <c r="P17" s="107">
        <f>SUMPRODUCT(('Hypothèses des scénarios'!$D$43:$D$1010=$B17)*('Hypothèses des scénarios'!$AM$43:$AM$1010=P$15),('Hypothèses des scénarios'!$AH$43:$AH$1010))</f>
        <v>0</v>
      </c>
      <c r="Q17" s="107">
        <f>SUMPRODUCT(('Hypothèses des scénarios'!$D$43:$D$1010=$B17)*('Hypothèses des scénarios'!$AM$43:$AM$1010=Q$15),('Hypothèses des scénarios'!$AH$43:$AH$1010))</f>
        <v>0</v>
      </c>
      <c r="R17" s="107">
        <f>SUMPRODUCT(('Hypothèses des scénarios'!$D$43:$D$1010=$B17)*('Hypothèses des scénarios'!$AM$43:$AM$1010=R$15),('Hypothèses des scénarios'!$AH$43:$AH$1010))</f>
        <v>0</v>
      </c>
      <c r="S17" s="107">
        <f>SUMPRODUCT(('Hypothèses des scénarios'!$D$43:$D$1010=$B17)*('Hypothèses des scénarios'!$AM$43:$AM$1010=S$15),('Hypothèses des scénarios'!$AH$43:$AH$1010))</f>
        <v>0</v>
      </c>
      <c r="T17" s="107">
        <f>SUMPRODUCT(('Hypothèses des scénarios'!$D$43:$D$1010=$B17)*('Hypothèses des scénarios'!$AM$43:$AM$1010=T$15),('Hypothèses des scénarios'!$AH$43:$AH$1010))</f>
        <v>0</v>
      </c>
      <c r="U17" s="107">
        <f>SUMPRODUCT(('Hypothèses des scénarios'!$D$43:$D$1010=$B17)*('Hypothèses des scénarios'!$AM$43:$AM$1010=U$15),('Hypothèses des scénarios'!$AH$43:$AH$1010))</f>
        <v>0</v>
      </c>
      <c r="V17" s="107">
        <f>SUMPRODUCT(('Hypothèses des scénarios'!$D$43:$D$1010=$B17)*('Hypothèses des scénarios'!$AM$43:$AM$1010=V$15),('Hypothèses des scénarios'!$AH$43:$AH$1010))</f>
        <v>0</v>
      </c>
      <c r="W17" s="107">
        <f>SUMPRODUCT(('Hypothèses des scénarios'!$D$43:$D$1010=$B17)*('Hypothèses des scénarios'!$AM$43:$AM$1010=W$15),('Hypothèses des scénarios'!$AH$43:$AH$1010))</f>
        <v>0</v>
      </c>
      <c r="X17" s="107">
        <f>SUMPRODUCT(('Hypothèses des scénarios'!$D$43:$D$1010=$B17)*('Hypothèses des scénarios'!$AM$43:$AM$1010=X$15),('Hypothèses des scénarios'!$AH$43:$AH$1010))</f>
        <v>0</v>
      </c>
      <c r="Y17" s="107">
        <f>SUMPRODUCT(('Hypothèses des scénarios'!$D$43:$D$1010=$B17)*('Hypothèses des scénarios'!$AM$43:$AM$1010=Y$15),('Hypothèses des scénarios'!$AH$43:$AH$1010))</f>
        <v>0</v>
      </c>
      <c r="Z17" s="107">
        <f>SUMPRODUCT(('Hypothèses des scénarios'!$D$43:$D$1010=$B17)*('Hypothèses des scénarios'!$AM$43:$AM$1010=Z$15),('Hypothèses des scénarios'!$AH$43:$AH$1010))</f>
        <v>0</v>
      </c>
      <c r="AA17" s="107">
        <f>SUMPRODUCT(('Hypothèses des scénarios'!$D$43:$D$1010=$B17)*('Hypothèses des scénarios'!$AM$43:$AM$1010=AA$15),('Hypothèses des scénarios'!$AH$43:$AH$1010))</f>
        <v>0</v>
      </c>
      <c r="AB17" s="107">
        <f>SUMPRODUCT(('Hypothèses des scénarios'!$D$43:$D$1010=$B17)*('Hypothèses des scénarios'!$AM$43:$AM$1010=AB$15),('Hypothèses des scénarios'!$AH$43:$AH$1010))</f>
        <v>0</v>
      </c>
      <c r="AC17" s="107">
        <f>SUMPRODUCT(('Hypothèses des scénarios'!$D$43:$D$1010=$B17)*('Hypothèses des scénarios'!$AM$43:$AM$1010=AC$15),('Hypothèses des scénarios'!$AH$43:$AH$1010))</f>
        <v>0</v>
      </c>
      <c r="AD17" s="107">
        <f>SUMPRODUCT(('Hypothèses des scénarios'!$D$43:$D$1010=$B17)*('Hypothèses des scénarios'!$AM$43:$AM$1010=AD$15),('Hypothèses des scénarios'!$AH$43:$AH$1010))</f>
        <v>0</v>
      </c>
    </row>
    <row r="18" spans="2:30" s="177" customFormat="1" x14ac:dyDescent="0.2">
      <c r="B18" s="13" t="s">
        <v>13</v>
      </c>
      <c r="C18" s="178"/>
      <c r="D18" s="179"/>
      <c r="E18" s="180"/>
      <c r="F18" s="181">
        <f>F17</f>
        <v>0</v>
      </c>
      <c r="G18" s="181">
        <f t="shared" ref="G18:AD18" si="1">G17</f>
        <v>0</v>
      </c>
      <c r="H18" s="181">
        <f t="shared" si="1"/>
        <v>0</v>
      </c>
      <c r="I18" s="181">
        <f t="shared" si="1"/>
        <v>0</v>
      </c>
      <c r="J18" s="181">
        <f t="shared" si="1"/>
        <v>0</v>
      </c>
      <c r="K18" s="181">
        <f t="shared" si="1"/>
        <v>0</v>
      </c>
      <c r="L18" s="181">
        <f t="shared" si="1"/>
        <v>0</v>
      </c>
      <c r="M18" s="181">
        <f t="shared" si="1"/>
        <v>0</v>
      </c>
      <c r="N18" s="181">
        <f t="shared" si="1"/>
        <v>0</v>
      </c>
      <c r="O18" s="181">
        <f t="shared" si="1"/>
        <v>0</v>
      </c>
      <c r="P18" s="181">
        <f t="shared" si="1"/>
        <v>0</v>
      </c>
      <c r="Q18" s="181">
        <f t="shared" si="1"/>
        <v>0</v>
      </c>
      <c r="R18" s="181">
        <f t="shared" si="1"/>
        <v>0</v>
      </c>
      <c r="S18" s="181">
        <f t="shared" si="1"/>
        <v>0</v>
      </c>
      <c r="T18" s="181">
        <f t="shared" si="1"/>
        <v>0</v>
      </c>
      <c r="U18" s="181">
        <f t="shared" si="1"/>
        <v>0</v>
      </c>
      <c r="V18" s="181">
        <f t="shared" si="1"/>
        <v>0</v>
      </c>
      <c r="W18" s="181">
        <f t="shared" si="1"/>
        <v>0</v>
      </c>
      <c r="X18" s="181">
        <f t="shared" si="1"/>
        <v>0</v>
      </c>
      <c r="Y18" s="181">
        <f t="shared" si="1"/>
        <v>0</v>
      </c>
      <c r="Z18" s="181">
        <f t="shared" si="1"/>
        <v>0</v>
      </c>
      <c r="AA18" s="181">
        <f t="shared" si="1"/>
        <v>0</v>
      </c>
      <c r="AB18" s="181">
        <f t="shared" si="1"/>
        <v>0</v>
      </c>
      <c r="AC18" s="181">
        <f t="shared" si="1"/>
        <v>0</v>
      </c>
      <c r="AD18" s="181">
        <f t="shared" si="1"/>
        <v>0</v>
      </c>
    </row>
    <row r="19" spans="2:30" ht="15" x14ac:dyDescent="0.2">
      <c r="B19" s="12" t="s">
        <v>42</v>
      </c>
      <c r="C19" s="114">
        <f ca="1">'Hypothèses des scénarios'!AH17</f>
        <v>0</v>
      </c>
      <c r="D19" s="22"/>
      <c r="E19" s="38" t="s">
        <v>2</v>
      </c>
      <c r="F19" s="107">
        <f>SUMPRODUCT(('Hypothèses des scénarios'!$D$43:$D$1010=$B19)*('Hypothèses des scénarios'!$AM$43:$AM$1010&lt;=F$15)*('Hypothèses des scénarios'!$AN$43:$AN$1010&gt;=F$15),('Hypothèses des scénarios'!$AL$43:$AL$1010))</f>
        <v>0</v>
      </c>
      <c r="G19" s="107">
        <f>SUMPRODUCT(('Hypothèses des scénarios'!$D$43:$D$1010=$B19)*('Hypothèses des scénarios'!$AM$43:$AM$1010&lt;=G$15)*('Hypothèses des scénarios'!$AN$43:$AN$1010&gt;=G$15),('Hypothèses des scénarios'!$AL$43:$AL$1010))</f>
        <v>0</v>
      </c>
      <c r="H19" s="107">
        <f>SUMPRODUCT(('Hypothèses des scénarios'!$D$43:$D$1010=$B19)*('Hypothèses des scénarios'!$AM$43:$AM$1010&lt;=H$15)*('Hypothèses des scénarios'!$AN$43:$AN$1010&gt;=H$15),('Hypothèses des scénarios'!$AL$43:$AL$1010))</f>
        <v>0</v>
      </c>
      <c r="I19" s="107">
        <f>SUMPRODUCT(('Hypothèses des scénarios'!$D$43:$D$1010=$B19)*('Hypothèses des scénarios'!$AM$43:$AM$1010&lt;=I$15)*('Hypothèses des scénarios'!$AN$43:$AN$1010&gt;=I$15),('Hypothèses des scénarios'!$AL$43:$AL$1010))</f>
        <v>0</v>
      </c>
      <c r="J19" s="107">
        <f>SUMPRODUCT(('Hypothèses des scénarios'!$D$43:$D$1010=$B19)*('Hypothèses des scénarios'!$AM$43:$AM$1010&lt;=J$15)*('Hypothèses des scénarios'!$AN$43:$AN$1010&gt;=J$15),('Hypothèses des scénarios'!$AL$43:$AL$1010))</f>
        <v>0</v>
      </c>
      <c r="K19" s="107">
        <f>SUMPRODUCT(('Hypothèses des scénarios'!$D$43:$D$1010=$B19)*('Hypothèses des scénarios'!$AM$43:$AM$1010&lt;=K$15)*('Hypothèses des scénarios'!$AN$43:$AN$1010&gt;=K$15),('Hypothèses des scénarios'!$AL$43:$AL$1010))</f>
        <v>0</v>
      </c>
      <c r="L19" s="107">
        <f>SUMPRODUCT(('Hypothèses des scénarios'!$D$43:$D$1010=$B19)*('Hypothèses des scénarios'!$AM$43:$AM$1010&lt;=L$15)*('Hypothèses des scénarios'!$AN$43:$AN$1010&gt;=L$15),('Hypothèses des scénarios'!$AL$43:$AL$1010))</f>
        <v>0</v>
      </c>
      <c r="M19" s="107">
        <f>SUMPRODUCT(('Hypothèses des scénarios'!$D$43:$D$1010=$B19)*('Hypothèses des scénarios'!$AM$43:$AM$1010&lt;=M$15)*('Hypothèses des scénarios'!$AN$43:$AN$1010&gt;=M$15),('Hypothèses des scénarios'!$AL$43:$AL$1010))</f>
        <v>0</v>
      </c>
      <c r="N19" s="107">
        <f>SUMPRODUCT(('Hypothèses des scénarios'!$D$43:$D$1010=$B19)*('Hypothèses des scénarios'!$AM$43:$AM$1010&lt;=N$15)*('Hypothèses des scénarios'!$AN$43:$AN$1010&gt;=N$15),('Hypothèses des scénarios'!$AL$43:$AL$1010))</f>
        <v>0</v>
      </c>
      <c r="O19" s="107">
        <f>SUMPRODUCT(('Hypothèses des scénarios'!$D$43:$D$1010=$B19)*('Hypothèses des scénarios'!$AM$43:$AM$1010&lt;=O$15)*('Hypothèses des scénarios'!$AN$43:$AN$1010&gt;=O$15),('Hypothèses des scénarios'!$AL$43:$AL$1010))</f>
        <v>0</v>
      </c>
      <c r="P19" s="107">
        <f>SUMPRODUCT(('Hypothèses des scénarios'!$D$43:$D$1010=$B19)*('Hypothèses des scénarios'!$AM$43:$AM$1010&lt;=P$15)*('Hypothèses des scénarios'!$AN$43:$AN$1010&gt;=P$15),('Hypothèses des scénarios'!$AL$43:$AL$1010))</f>
        <v>0</v>
      </c>
      <c r="Q19" s="107">
        <f>SUMPRODUCT(('Hypothèses des scénarios'!$D$43:$D$1010=$B19)*('Hypothèses des scénarios'!$AM$43:$AM$1010&lt;=Q$15)*('Hypothèses des scénarios'!$AN$43:$AN$1010&gt;=Q$15),('Hypothèses des scénarios'!$AL$43:$AL$1010))</f>
        <v>0</v>
      </c>
      <c r="R19" s="107">
        <f>SUMPRODUCT(('Hypothèses des scénarios'!$D$43:$D$1010=$B19)*('Hypothèses des scénarios'!$AM$43:$AM$1010&lt;=R$15)*('Hypothèses des scénarios'!$AN$43:$AN$1010&gt;=R$15),('Hypothèses des scénarios'!$AL$43:$AL$1010))</f>
        <v>0</v>
      </c>
      <c r="S19" s="107">
        <f>SUMPRODUCT(('Hypothèses des scénarios'!$D$43:$D$1010=$B19)*('Hypothèses des scénarios'!$AM$43:$AM$1010&lt;=S$15)*('Hypothèses des scénarios'!$AN$43:$AN$1010&gt;=S$15),('Hypothèses des scénarios'!$AL$43:$AL$1010))</f>
        <v>0</v>
      </c>
      <c r="T19" s="107">
        <f>SUMPRODUCT(('Hypothèses des scénarios'!$D$43:$D$1010=$B19)*('Hypothèses des scénarios'!$AM$43:$AM$1010&lt;=T$15)*('Hypothèses des scénarios'!$AN$43:$AN$1010&gt;=T$15),('Hypothèses des scénarios'!$AL$43:$AL$1010))</f>
        <v>0</v>
      </c>
      <c r="U19" s="107">
        <f>SUMPRODUCT(('Hypothèses des scénarios'!$D$43:$D$1010=$B19)*('Hypothèses des scénarios'!$AM$43:$AM$1010&lt;=U$15)*('Hypothèses des scénarios'!$AN$43:$AN$1010&gt;=U$15),('Hypothèses des scénarios'!$AL$43:$AL$1010))</f>
        <v>0</v>
      </c>
      <c r="V19" s="107">
        <f>SUMPRODUCT(('Hypothèses des scénarios'!$D$43:$D$1010=$B19)*('Hypothèses des scénarios'!$AM$43:$AM$1010&lt;=V$15)*('Hypothèses des scénarios'!$AN$43:$AN$1010&gt;=V$15),('Hypothèses des scénarios'!$AL$43:$AL$1010))</f>
        <v>0</v>
      </c>
      <c r="W19" s="107">
        <f>SUMPRODUCT(('Hypothèses des scénarios'!$D$43:$D$1010=$B19)*('Hypothèses des scénarios'!$AM$43:$AM$1010&lt;=W$15)*('Hypothèses des scénarios'!$AN$43:$AN$1010&gt;=W$15),('Hypothèses des scénarios'!$AL$43:$AL$1010))</f>
        <v>0</v>
      </c>
      <c r="X19" s="107">
        <f>SUMPRODUCT(('Hypothèses des scénarios'!$D$43:$D$1010=$B19)*('Hypothèses des scénarios'!$AM$43:$AM$1010&lt;=X$15)*('Hypothèses des scénarios'!$AN$43:$AN$1010&gt;=X$15),('Hypothèses des scénarios'!$AL$43:$AL$1010))</f>
        <v>0</v>
      </c>
      <c r="Y19" s="107">
        <f>SUMPRODUCT(('Hypothèses des scénarios'!$D$43:$D$1010=$B19)*('Hypothèses des scénarios'!$AM$43:$AM$1010&lt;=Y$15)*('Hypothèses des scénarios'!$AN$43:$AN$1010&gt;=Y$15),('Hypothèses des scénarios'!$AL$43:$AL$1010))</f>
        <v>0</v>
      </c>
      <c r="Z19" s="107">
        <f>SUMPRODUCT(('Hypothèses des scénarios'!$D$43:$D$1010=$B19)*('Hypothèses des scénarios'!$AM$43:$AM$1010&lt;=Z$15)*('Hypothèses des scénarios'!$AN$43:$AN$1010&gt;=Z$15),('Hypothèses des scénarios'!$AL$43:$AL$1010))</f>
        <v>0</v>
      </c>
      <c r="AA19" s="107">
        <f>SUMPRODUCT(('Hypothèses des scénarios'!$D$43:$D$1010=$B19)*('Hypothèses des scénarios'!$AM$43:$AM$1010&lt;=AA$15)*('Hypothèses des scénarios'!$AN$43:$AN$1010&gt;=AA$15),('Hypothèses des scénarios'!$AL$43:$AL$1010))</f>
        <v>0</v>
      </c>
      <c r="AB19" s="107">
        <f>SUMPRODUCT(('Hypothèses des scénarios'!$D$43:$D$1010=$B19)*('Hypothèses des scénarios'!$AM$43:$AM$1010&lt;=AB$15)*('Hypothèses des scénarios'!$AN$43:$AN$1010&gt;=AB$15),('Hypothèses des scénarios'!$AL$43:$AL$1010))</f>
        <v>0</v>
      </c>
      <c r="AC19" s="107">
        <f>SUMPRODUCT(('Hypothèses des scénarios'!$D$43:$D$1010=$B19)*('Hypothèses des scénarios'!$AM$43:$AM$1010&lt;=AC$15)*('Hypothèses des scénarios'!$AN$43:$AN$1010&gt;=AC$15),('Hypothèses des scénarios'!$AL$43:$AL$1010))</f>
        <v>0</v>
      </c>
      <c r="AD19" s="107">
        <f>SUMPRODUCT(('Hypothèses des scénarios'!$D$43:$D$1010=$B19)*('Hypothèses des scénarios'!$AM$43:$AM$1010&lt;=AD$15)*('Hypothèses des scénarios'!$AN$43:$AN$1010&gt;=AD$15),('Hypothèses des scénarios'!$AL$43:$AL$1010))</f>
        <v>0</v>
      </c>
    </row>
    <row r="20" spans="2:30" s="177" customFormat="1" x14ac:dyDescent="0.2">
      <c r="B20" s="13" t="s">
        <v>59</v>
      </c>
      <c r="C20" s="178"/>
      <c r="D20" s="179"/>
      <c r="E20" s="180"/>
      <c r="F20" s="181">
        <f t="shared" ref="F20:AD20" si="2">F19*((1+$C$1)^F$14)</f>
        <v>0</v>
      </c>
      <c r="G20" s="181">
        <f t="shared" si="2"/>
        <v>0</v>
      </c>
      <c r="H20" s="181">
        <f t="shared" si="2"/>
        <v>0</v>
      </c>
      <c r="I20" s="181">
        <f t="shared" si="2"/>
        <v>0</v>
      </c>
      <c r="J20" s="181">
        <f t="shared" si="2"/>
        <v>0</v>
      </c>
      <c r="K20" s="181">
        <f t="shared" si="2"/>
        <v>0</v>
      </c>
      <c r="L20" s="181">
        <f t="shared" si="2"/>
        <v>0</v>
      </c>
      <c r="M20" s="181">
        <f t="shared" si="2"/>
        <v>0</v>
      </c>
      <c r="N20" s="181">
        <f t="shared" si="2"/>
        <v>0</v>
      </c>
      <c r="O20" s="181">
        <f t="shared" si="2"/>
        <v>0</v>
      </c>
      <c r="P20" s="181">
        <f t="shared" si="2"/>
        <v>0</v>
      </c>
      <c r="Q20" s="181">
        <f t="shared" si="2"/>
        <v>0</v>
      </c>
      <c r="R20" s="181">
        <f t="shared" si="2"/>
        <v>0</v>
      </c>
      <c r="S20" s="181">
        <f t="shared" si="2"/>
        <v>0</v>
      </c>
      <c r="T20" s="181">
        <f t="shared" si="2"/>
        <v>0</v>
      </c>
      <c r="U20" s="181">
        <f t="shared" si="2"/>
        <v>0</v>
      </c>
      <c r="V20" s="181">
        <f t="shared" si="2"/>
        <v>0</v>
      </c>
      <c r="W20" s="181">
        <f t="shared" si="2"/>
        <v>0</v>
      </c>
      <c r="X20" s="181">
        <f t="shared" si="2"/>
        <v>0</v>
      </c>
      <c r="Y20" s="181">
        <f t="shared" si="2"/>
        <v>0</v>
      </c>
      <c r="Z20" s="181">
        <f t="shared" si="2"/>
        <v>0</v>
      </c>
      <c r="AA20" s="181">
        <f t="shared" si="2"/>
        <v>0</v>
      </c>
      <c r="AB20" s="181">
        <f t="shared" si="2"/>
        <v>0</v>
      </c>
      <c r="AC20" s="181">
        <f t="shared" si="2"/>
        <v>0</v>
      </c>
      <c r="AD20" s="181">
        <f t="shared" si="2"/>
        <v>0</v>
      </c>
    </row>
    <row r="21" spans="2:30" ht="15" x14ac:dyDescent="0.2">
      <c r="B21" s="12" t="s">
        <v>20</v>
      </c>
      <c r="C21" s="114">
        <f ca="1">'Hypothèses des scénarios'!AH18</f>
        <v>0</v>
      </c>
      <c r="D21" s="22"/>
      <c r="E21" s="38" t="s">
        <v>2</v>
      </c>
      <c r="F21" s="107">
        <f>SUMPRODUCT(('Hypothèses des scénarios'!$D$43:$D$1010=$B21)*('Hypothèses des scénarios'!$AM$43:$AM$1010=F$15),('Hypothèses des scénarios'!$AH$43:$AH$1010))</f>
        <v>0</v>
      </c>
      <c r="G21" s="107">
        <f>SUMPRODUCT(('Hypothèses des scénarios'!$D$43:$D$1010=$B21)*('Hypothèses des scénarios'!$AM$43:$AM$1010=G$15),('Hypothèses des scénarios'!$AH$43:$AH$1010))</f>
        <v>0</v>
      </c>
      <c r="H21" s="107">
        <f>SUMPRODUCT(('Hypothèses des scénarios'!$D$43:$D$1010=$B21)*('Hypothèses des scénarios'!$AM$43:$AM$1010=H$15),('Hypothèses des scénarios'!$AH$43:$AH$1010))</f>
        <v>0</v>
      </c>
      <c r="I21" s="107">
        <f>SUMPRODUCT(('Hypothèses des scénarios'!$D$43:$D$1010=$B21)*('Hypothèses des scénarios'!$AM$43:$AM$1010=I$15),('Hypothèses des scénarios'!$AH$43:$AH$1010))</f>
        <v>0</v>
      </c>
      <c r="J21" s="107">
        <f>SUMPRODUCT(('Hypothèses des scénarios'!$D$43:$D$1010=$B21)*('Hypothèses des scénarios'!$AM$43:$AM$1010=J$15),('Hypothèses des scénarios'!$AH$43:$AH$1010))</f>
        <v>0</v>
      </c>
      <c r="K21" s="107">
        <f>SUMPRODUCT(('Hypothèses des scénarios'!$D$43:$D$1010=$B21)*('Hypothèses des scénarios'!$AM$43:$AM$1010=K$15),('Hypothèses des scénarios'!$AH$43:$AH$1010))</f>
        <v>0</v>
      </c>
      <c r="L21" s="107">
        <f>SUMPRODUCT(('Hypothèses des scénarios'!$D$43:$D$1010=$B21)*('Hypothèses des scénarios'!$AM$43:$AM$1010=L$15),('Hypothèses des scénarios'!$AH$43:$AH$1010))</f>
        <v>0</v>
      </c>
      <c r="M21" s="107">
        <f>SUMPRODUCT(('Hypothèses des scénarios'!$D$43:$D$1010=$B21)*('Hypothèses des scénarios'!$AM$43:$AM$1010=M$15),('Hypothèses des scénarios'!$AH$43:$AH$1010))</f>
        <v>0</v>
      </c>
      <c r="N21" s="107">
        <f>SUMPRODUCT(('Hypothèses des scénarios'!$D$43:$D$1010=$B21)*('Hypothèses des scénarios'!$AM$43:$AM$1010=N$15),('Hypothèses des scénarios'!$AH$43:$AH$1010))</f>
        <v>0</v>
      </c>
      <c r="O21" s="107">
        <f>SUMPRODUCT(('Hypothèses des scénarios'!$D$43:$D$1010=$B21)*('Hypothèses des scénarios'!$AM$43:$AM$1010=O$15),('Hypothèses des scénarios'!$AH$43:$AH$1010))</f>
        <v>0</v>
      </c>
      <c r="P21" s="107">
        <f>SUMPRODUCT(('Hypothèses des scénarios'!$D$43:$D$1010=$B21)*('Hypothèses des scénarios'!$AM$43:$AM$1010=P$15),('Hypothèses des scénarios'!$AH$43:$AH$1010))</f>
        <v>0</v>
      </c>
      <c r="Q21" s="107">
        <f>SUMPRODUCT(('Hypothèses des scénarios'!$D$43:$D$1010=$B21)*('Hypothèses des scénarios'!$AM$43:$AM$1010=Q$15),('Hypothèses des scénarios'!$AH$43:$AH$1010))</f>
        <v>0</v>
      </c>
      <c r="R21" s="107">
        <f>SUMPRODUCT(('Hypothèses des scénarios'!$D$43:$D$1010=$B21)*('Hypothèses des scénarios'!$AM$43:$AM$1010=R$15),('Hypothèses des scénarios'!$AH$43:$AH$1010))</f>
        <v>0</v>
      </c>
      <c r="S21" s="107">
        <f>SUMPRODUCT(('Hypothèses des scénarios'!$D$43:$D$1010=$B21)*('Hypothèses des scénarios'!$AM$43:$AM$1010=S$15),('Hypothèses des scénarios'!$AH$43:$AH$1010))</f>
        <v>0</v>
      </c>
      <c r="T21" s="107">
        <f>SUMPRODUCT(('Hypothèses des scénarios'!$D$43:$D$1010=$B21)*('Hypothèses des scénarios'!$AM$43:$AM$1010=T$15),('Hypothèses des scénarios'!$AH$43:$AH$1010))</f>
        <v>0</v>
      </c>
      <c r="U21" s="107">
        <f>SUMPRODUCT(('Hypothèses des scénarios'!$D$43:$D$1010=$B21)*('Hypothèses des scénarios'!$AM$43:$AM$1010=U$15),('Hypothèses des scénarios'!$AH$43:$AH$1010))</f>
        <v>0</v>
      </c>
      <c r="V21" s="107">
        <f>SUMPRODUCT(('Hypothèses des scénarios'!$D$43:$D$1010=$B21)*('Hypothèses des scénarios'!$AM$43:$AM$1010=V$15),('Hypothèses des scénarios'!$AH$43:$AH$1010))</f>
        <v>0</v>
      </c>
      <c r="W21" s="107">
        <f>SUMPRODUCT(('Hypothèses des scénarios'!$D$43:$D$1010=$B21)*('Hypothèses des scénarios'!$AM$43:$AM$1010=W$15),('Hypothèses des scénarios'!$AH$43:$AH$1010))</f>
        <v>0</v>
      </c>
      <c r="X21" s="107">
        <f>SUMPRODUCT(('Hypothèses des scénarios'!$D$43:$D$1010=$B21)*('Hypothèses des scénarios'!$AM$43:$AM$1010=X$15),('Hypothèses des scénarios'!$AH$43:$AH$1010))</f>
        <v>0</v>
      </c>
      <c r="Y21" s="107">
        <f>SUMPRODUCT(('Hypothèses des scénarios'!$D$43:$D$1010=$B21)*('Hypothèses des scénarios'!$AM$43:$AM$1010=Y$15),('Hypothèses des scénarios'!$AH$43:$AH$1010))</f>
        <v>0</v>
      </c>
      <c r="Z21" s="107">
        <f>SUMPRODUCT(('Hypothèses des scénarios'!$D$43:$D$1010=$B21)*('Hypothèses des scénarios'!$AM$43:$AM$1010=Z$15),('Hypothèses des scénarios'!$AH$43:$AH$1010))</f>
        <v>0</v>
      </c>
      <c r="AA21" s="107">
        <f>SUMPRODUCT(('Hypothèses des scénarios'!$D$43:$D$1010=$B21)*('Hypothèses des scénarios'!$AM$43:$AM$1010=AA$15),('Hypothèses des scénarios'!$AH$43:$AH$1010))</f>
        <v>0</v>
      </c>
      <c r="AB21" s="107">
        <f>SUMPRODUCT(('Hypothèses des scénarios'!$D$43:$D$1010=$B21)*('Hypothèses des scénarios'!$AM$43:$AM$1010=AB$15),('Hypothèses des scénarios'!$AH$43:$AH$1010))</f>
        <v>0</v>
      </c>
      <c r="AC21" s="107">
        <f>SUMPRODUCT(('Hypothèses des scénarios'!$D$43:$D$1010=$B21)*('Hypothèses des scénarios'!$AM$43:$AM$1010=AC$15),('Hypothèses des scénarios'!$AH$43:$AH$1010))</f>
        <v>0</v>
      </c>
      <c r="AD21" s="107">
        <f>SUMPRODUCT(('Hypothèses des scénarios'!$D$43:$D$1010=$B21)*('Hypothèses des scénarios'!$AM$43:$AM$1010=AD$15),('Hypothèses des scénarios'!$AH$43:$AH$1010))</f>
        <v>0</v>
      </c>
    </row>
    <row r="22" spans="2:30" s="177" customFormat="1" x14ac:dyDescent="0.2">
      <c r="B22" s="13" t="s">
        <v>26</v>
      </c>
      <c r="C22" s="178"/>
      <c r="D22" s="179"/>
      <c r="E22" s="180"/>
      <c r="F22" s="181">
        <f>F21</f>
        <v>0</v>
      </c>
      <c r="G22" s="181">
        <f t="shared" ref="G22:AD22" si="3">G21</f>
        <v>0</v>
      </c>
      <c r="H22" s="181">
        <f t="shared" si="3"/>
        <v>0</v>
      </c>
      <c r="I22" s="181">
        <f t="shared" si="3"/>
        <v>0</v>
      </c>
      <c r="J22" s="181">
        <f t="shared" si="3"/>
        <v>0</v>
      </c>
      <c r="K22" s="181">
        <f t="shared" si="3"/>
        <v>0</v>
      </c>
      <c r="L22" s="181">
        <f t="shared" si="3"/>
        <v>0</v>
      </c>
      <c r="M22" s="181">
        <f t="shared" si="3"/>
        <v>0</v>
      </c>
      <c r="N22" s="181">
        <f t="shared" si="3"/>
        <v>0</v>
      </c>
      <c r="O22" s="181">
        <f t="shared" si="3"/>
        <v>0</v>
      </c>
      <c r="P22" s="181">
        <f t="shared" si="3"/>
        <v>0</v>
      </c>
      <c r="Q22" s="181">
        <f t="shared" si="3"/>
        <v>0</v>
      </c>
      <c r="R22" s="181">
        <f t="shared" si="3"/>
        <v>0</v>
      </c>
      <c r="S22" s="181">
        <f t="shared" si="3"/>
        <v>0</v>
      </c>
      <c r="T22" s="181">
        <f t="shared" si="3"/>
        <v>0</v>
      </c>
      <c r="U22" s="181">
        <f t="shared" si="3"/>
        <v>0</v>
      </c>
      <c r="V22" s="181">
        <f t="shared" si="3"/>
        <v>0</v>
      </c>
      <c r="W22" s="181">
        <f t="shared" si="3"/>
        <v>0</v>
      </c>
      <c r="X22" s="181">
        <f t="shared" si="3"/>
        <v>0</v>
      </c>
      <c r="Y22" s="181">
        <f t="shared" si="3"/>
        <v>0</v>
      </c>
      <c r="Z22" s="181">
        <f t="shared" si="3"/>
        <v>0</v>
      </c>
      <c r="AA22" s="181">
        <f t="shared" si="3"/>
        <v>0</v>
      </c>
      <c r="AB22" s="181">
        <f t="shared" si="3"/>
        <v>0</v>
      </c>
      <c r="AC22" s="181">
        <f t="shared" si="3"/>
        <v>0</v>
      </c>
      <c r="AD22" s="181">
        <f t="shared" si="3"/>
        <v>0</v>
      </c>
    </row>
    <row r="23" spans="2:30" ht="15" x14ac:dyDescent="0.2">
      <c r="B23" s="12" t="s">
        <v>43</v>
      </c>
      <c r="C23" s="114">
        <f ca="1">'Hypothèses des scénarios'!AH19</f>
        <v>0</v>
      </c>
      <c r="D23" s="22"/>
      <c r="E23" s="38" t="s">
        <v>2</v>
      </c>
      <c r="F23" s="107">
        <f>SUMPRODUCT(('Hypothèses des scénarios'!$D$43:$D$1010=$B23)*('Hypothèses des scénarios'!$AM$43:$AM$1010=F$15),('Hypothèses des scénarios'!$AH$43:$AH$1010))</f>
        <v>0</v>
      </c>
      <c r="G23" s="107">
        <f>SUMPRODUCT(('Hypothèses des scénarios'!$D$43:$D$1010=$B23)*('Hypothèses des scénarios'!$AM$43:$AM$1010=G$15),('Hypothèses des scénarios'!$AH$43:$AH$1010))</f>
        <v>0</v>
      </c>
      <c r="H23" s="107">
        <f>SUMPRODUCT(('Hypothèses des scénarios'!$D$43:$D$1010=$B23)*('Hypothèses des scénarios'!$AM$43:$AM$1010=H$15),('Hypothèses des scénarios'!$AH$43:$AH$1010))</f>
        <v>0</v>
      </c>
      <c r="I23" s="107">
        <f>SUMPRODUCT(('Hypothèses des scénarios'!$D$43:$D$1010=$B23)*('Hypothèses des scénarios'!$AM$43:$AM$1010=I$15),('Hypothèses des scénarios'!$AH$43:$AH$1010))</f>
        <v>0</v>
      </c>
      <c r="J23" s="107">
        <f>SUMPRODUCT(('Hypothèses des scénarios'!$D$43:$D$1010=$B23)*('Hypothèses des scénarios'!$AM$43:$AM$1010=J$15),('Hypothèses des scénarios'!$AH$43:$AH$1010))</f>
        <v>0</v>
      </c>
      <c r="K23" s="107">
        <f>SUMPRODUCT(('Hypothèses des scénarios'!$D$43:$D$1010=$B23)*('Hypothèses des scénarios'!$AM$43:$AM$1010=K$15),('Hypothèses des scénarios'!$AH$43:$AH$1010))</f>
        <v>0</v>
      </c>
      <c r="L23" s="107">
        <f>SUMPRODUCT(('Hypothèses des scénarios'!$D$43:$D$1010=$B23)*('Hypothèses des scénarios'!$AM$43:$AM$1010=L$15),('Hypothèses des scénarios'!$AH$43:$AH$1010))</f>
        <v>0</v>
      </c>
      <c r="M23" s="107">
        <f>SUMPRODUCT(('Hypothèses des scénarios'!$D$43:$D$1010=$B23)*('Hypothèses des scénarios'!$AM$43:$AM$1010=M$15),('Hypothèses des scénarios'!$AH$43:$AH$1010))</f>
        <v>0</v>
      </c>
      <c r="N23" s="107">
        <f>SUMPRODUCT(('Hypothèses des scénarios'!$D$43:$D$1010=$B23)*('Hypothèses des scénarios'!$AM$43:$AM$1010=N$15),('Hypothèses des scénarios'!$AH$43:$AH$1010))</f>
        <v>0</v>
      </c>
      <c r="O23" s="107">
        <f>SUMPRODUCT(('Hypothèses des scénarios'!$D$43:$D$1010=$B23)*('Hypothèses des scénarios'!$AM$43:$AM$1010=O$15),('Hypothèses des scénarios'!$AH$43:$AH$1010))</f>
        <v>0</v>
      </c>
      <c r="P23" s="107">
        <f>SUMPRODUCT(('Hypothèses des scénarios'!$D$43:$D$1010=$B23)*('Hypothèses des scénarios'!$AM$43:$AM$1010=P$15),('Hypothèses des scénarios'!$AH$43:$AH$1010))</f>
        <v>0</v>
      </c>
      <c r="Q23" s="107">
        <f>SUMPRODUCT(('Hypothèses des scénarios'!$D$43:$D$1010=$B23)*('Hypothèses des scénarios'!$AM$43:$AM$1010=Q$15),('Hypothèses des scénarios'!$AH$43:$AH$1010))</f>
        <v>0</v>
      </c>
      <c r="R23" s="107">
        <f>SUMPRODUCT(('Hypothèses des scénarios'!$D$43:$D$1010=$B23)*('Hypothèses des scénarios'!$AM$43:$AM$1010=R$15),('Hypothèses des scénarios'!$AH$43:$AH$1010))</f>
        <v>0</v>
      </c>
      <c r="S23" s="107">
        <f>SUMPRODUCT(('Hypothèses des scénarios'!$D$43:$D$1010=$B23)*('Hypothèses des scénarios'!$AM$43:$AM$1010=S$15),('Hypothèses des scénarios'!$AH$43:$AH$1010))</f>
        <v>0</v>
      </c>
      <c r="T23" s="107">
        <f>SUMPRODUCT(('Hypothèses des scénarios'!$D$43:$D$1010=$B23)*('Hypothèses des scénarios'!$AM$43:$AM$1010=T$15),('Hypothèses des scénarios'!$AH$43:$AH$1010))</f>
        <v>0</v>
      </c>
      <c r="U23" s="107">
        <f>SUMPRODUCT(('Hypothèses des scénarios'!$D$43:$D$1010=$B23)*('Hypothèses des scénarios'!$AM$43:$AM$1010=U$15),('Hypothèses des scénarios'!$AH$43:$AH$1010))</f>
        <v>0</v>
      </c>
      <c r="V23" s="107">
        <f>SUMPRODUCT(('Hypothèses des scénarios'!$D$43:$D$1010=$B23)*('Hypothèses des scénarios'!$AM$43:$AM$1010=V$15),('Hypothèses des scénarios'!$AH$43:$AH$1010))</f>
        <v>0</v>
      </c>
      <c r="W23" s="107">
        <f>SUMPRODUCT(('Hypothèses des scénarios'!$D$43:$D$1010=$B23)*('Hypothèses des scénarios'!$AM$43:$AM$1010=W$15),('Hypothèses des scénarios'!$AH$43:$AH$1010))</f>
        <v>0</v>
      </c>
      <c r="X23" s="107">
        <f>SUMPRODUCT(('Hypothèses des scénarios'!$D$43:$D$1010=$B23)*('Hypothèses des scénarios'!$AM$43:$AM$1010=X$15),('Hypothèses des scénarios'!$AH$43:$AH$1010))</f>
        <v>0</v>
      </c>
      <c r="Y23" s="107">
        <f>SUMPRODUCT(('Hypothèses des scénarios'!$D$43:$D$1010=$B23)*('Hypothèses des scénarios'!$AM$43:$AM$1010=Y$15),('Hypothèses des scénarios'!$AH$43:$AH$1010))</f>
        <v>0</v>
      </c>
      <c r="Z23" s="107">
        <f>SUMPRODUCT(('Hypothèses des scénarios'!$D$43:$D$1010=$B23)*('Hypothèses des scénarios'!$AM$43:$AM$1010=Z$15),('Hypothèses des scénarios'!$AH$43:$AH$1010))</f>
        <v>0</v>
      </c>
      <c r="AA23" s="107">
        <f>SUMPRODUCT(('Hypothèses des scénarios'!$D$43:$D$1010=$B23)*('Hypothèses des scénarios'!$AM$43:$AM$1010=AA$15),('Hypothèses des scénarios'!$AH$43:$AH$1010))</f>
        <v>0</v>
      </c>
      <c r="AB23" s="107">
        <f>SUMPRODUCT(('Hypothèses des scénarios'!$D$43:$D$1010=$B23)*('Hypothèses des scénarios'!$AM$43:$AM$1010=AB$15),('Hypothèses des scénarios'!$AH$43:$AH$1010))</f>
        <v>0</v>
      </c>
      <c r="AC23" s="107">
        <f>SUMPRODUCT(('Hypothèses des scénarios'!$D$43:$D$1010=$B23)*('Hypothèses des scénarios'!$AM$43:$AM$1010=AC$15),('Hypothèses des scénarios'!$AH$43:$AH$1010))</f>
        <v>0</v>
      </c>
      <c r="AD23" s="107">
        <f>SUMPRODUCT(('Hypothèses des scénarios'!$D$43:$D$1010=$B23)*('Hypothèses des scénarios'!$AM$43:$AM$1010=AD$15),('Hypothèses des scénarios'!$AH$43:$AH$1010))</f>
        <v>0</v>
      </c>
    </row>
    <row r="24" spans="2:30" s="182" customFormat="1" x14ac:dyDescent="0.2">
      <c r="B24" s="13" t="s">
        <v>59</v>
      </c>
      <c r="C24" s="183"/>
      <c r="D24" s="184"/>
      <c r="E24" s="185"/>
      <c r="F24" s="181">
        <f t="shared" ref="F24:AD24" si="4">F23*((1+$C$3)^F$14)</f>
        <v>0</v>
      </c>
      <c r="G24" s="181">
        <f t="shared" si="4"/>
        <v>0</v>
      </c>
      <c r="H24" s="181">
        <f t="shared" si="4"/>
        <v>0</v>
      </c>
      <c r="I24" s="181">
        <f t="shared" si="4"/>
        <v>0</v>
      </c>
      <c r="J24" s="181">
        <f t="shared" si="4"/>
        <v>0</v>
      </c>
      <c r="K24" s="181">
        <f t="shared" si="4"/>
        <v>0</v>
      </c>
      <c r="L24" s="181">
        <f t="shared" si="4"/>
        <v>0</v>
      </c>
      <c r="M24" s="181">
        <f t="shared" si="4"/>
        <v>0</v>
      </c>
      <c r="N24" s="181">
        <f t="shared" si="4"/>
        <v>0</v>
      </c>
      <c r="O24" s="181">
        <f t="shared" si="4"/>
        <v>0</v>
      </c>
      <c r="P24" s="181">
        <f t="shared" si="4"/>
        <v>0</v>
      </c>
      <c r="Q24" s="181">
        <f t="shared" si="4"/>
        <v>0</v>
      </c>
      <c r="R24" s="181">
        <f t="shared" si="4"/>
        <v>0</v>
      </c>
      <c r="S24" s="181">
        <f t="shared" si="4"/>
        <v>0</v>
      </c>
      <c r="T24" s="181">
        <f t="shared" si="4"/>
        <v>0</v>
      </c>
      <c r="U24" s="181">
        <f t="shared" si="4"/>
        <v>0</v>
      </c>
      <c r="V24" s="181">
        <f t="shared" si="4"/>
        <v>0</v>
      </c>
      <c r="W24" s="181">
        <f t="shared" si="4"/>
        <v>0</v>
      </c>
      <c r="X24" s="181">
        <f t="shared" si="4"/>
        <v>0</v>
      </c>
      <c r="Y24" s="181">
        <f t="shared" si="4"/>
        <v>0</v>
      </c>
      <c r="Z24" s="181">
        <f t="shared" si="4"/>
        <v>0</v>
      </c>
      <c r="AA24" s="181">
        <f t="shared" si="4"/>
        <v>0</v>
      </c>
      <c r="AB24" s="181">
        <f t="shared" si="4"/>
        <v>0</v>
      </c>
      <c r="AC24" s="181">
        <f t="shared" si="4"/>
        <v>0</v>
      </c>
      <c r="AD24" s="181">
        <f t="shared" si="4"/>
        <v>0</v>
      </c>
    </row>
    <row r="25" spans="2:30" ht="15" x14ac:dyDescent="0.2">
      <c r="B25" s="12" t="s">
        <v>22</v>
      </c>
      <c r="C25" s="114">
        <f ca="1">'Hypothèses des scénarios'!AH20</f>
        <v>0</v>
      </c>
      <c r="D25" s="22"/>
      <c r="E25" s="38" t="s">
        <v>2</v>
      </c>
      <c r="F25" s="107">
        <f>SUMPRODUCT(('Hypothèses des scénarios'!$D$43:$D$1010=$B25)*('Hypothèses des scénarios'!$AM$43:$AM$1010=F$15),('Hypothèses des scénarios'!$AH$43:$AH$1010))</f>
        <v>0</v>
      </c>
      <c r="G25" s="107">
        <f>SUMPRODUCT(('Hypothèses des scénarios'!$D$43:$D$1010=$B25)*('Hypothèses des scénarios'!$AM$43:$AM$1010=G$15),('Hypothèses des scénarios'!$AH$43:$AH$1010))</f>
        <v>0</v>
      </c>
      <c r="H25" s="107">
        <f>SUMPRODUCT(('Hypothèses des scénarios'!$D$43:$D$1010=$B25)*('Hypothèses des scénarios'!$AM$43:$AM$1010=H$15),('Hypothèses des scénarios'!$AH$43:$AH$1010))</f>
        <v>0</v>
      </c>
      <c r="I25" s="107">
        <f>SUMPRODUCT(('Hypothèses des scénarios'!$D$43:$D$1010=$B25)*('Hypothèses des scénarios'!$AM$43:$AM$1010=I$15),('Hypothèses des scénarios'!$AH$43:$AH$1010))</f>
        <v>0</v>
      </c>
      <c r="J25" s="107">
        <f>SUMPRODUCT(('Hypothèses des scénarios'!$D$43:$D$1010=$B25)*('Hypothèses des scénarios'!$AM$43:$AM$1010=J$15),('Hypothèses des scénarios'!$AH$43:$AH$1010))</f>
        <v>0</v>
      </c>
      <c r="K25" s="107">
        <f>SUMPRODUCT(('Hypothèses des scénarios'!$D$43:$D$1010=$B25)*('Hypothèses des scénarios'!$AM$43:$AM$1010=K$15),('Hypothèses des scénarios'!$AH$43:$AH$1010))</f>
        <v>0</v>
      </c>
      <c r="L25" s="107">
        <f>SUMPRODUCT(('Hypothèses des scénarios'!$D$43:$D$1010=$B25)*('Hypothèses des scénarios'!$AM$43:$AM$1010=L$15),('Hypothèses des scénarios'!$AH$43:$AH$1010))</f>
        <v>0</v>
      </c>
      <c r="M25" s="107">
        <f>SUMPRODUCT(('Hypothèses des scénarios'!$D$43:$D$1010=$B25)*('Hypothèses des scénarios'!$AM$43:$AM$1010=M$15),('Hypothèses des scénarios'!$AH$43:$AH$1010))</f>
        <v>0</v>
      </c>
      <c r="N25" s="107">
        <f>SUMPRODUCT(('Hypothèses des scénarios'!$D$43:$D$1010=$B25)*('Hypothèses des scénarios'!$AM$43:$AM$1010=N$15),('Hypothèses des scénarios'!$AH$43:$AH$1010))</f>
        <v>0</v>
      </c>
      <c r="O25" s="107">
        <f>SUMPRODUCT(('Hypothèses des scénarios'!$D$43:$D$1010=$B25)*('Hypothèses des scénarios'!$AM$43:$AM$1010=O$15),('Hypothèses des scénarios'!$AH$43:$AH$1010))</f>
        <v>0</v>
      </c>
      <c r="P25" s="107">
        <f>SUMPRODUCT(('Hypothèses des scénarios'!$D$43:$D$1010=$B25)*('Hypothèses des scénarios'!$AM$43:$AM$1010=P$15),('Hypothèses des scénarios'!$AH$43:$AH$1010))</f>
        <v>0</v>
      </c>
      <c r="Q25" s="107">
        <f>SUMPRODUCT(('Hypothèses des scénarios'!$D$43:$D$1010=$B25)*('Hypothèses des scénarios'!$AM$43:$AM$1010=Q$15),('Hypothèses des scénarios'!$AH$43:$AH$1010))</f>
        <v>0</v>
      </c>
      <c r="R25" s="107">
        <f>SUMPRODUCT(('Hypothèses des scénarios'!$D$43:$D$1010=$B25)*('Hypothèses des scénarios'!$AM$43:$AM$1010=R$15),('Hypothèses des scénarios'!$AH$43:$AH$1010))</f>
        <v>0</v>
      </c>
      <c r="S25" s="107">
        <f>SUMPRODUCT(('Hypothèses des scénarios'!$D$43:$D$1010=$B25)*('Hypothèses des scénarios'!$AM$43:$AM$1010=S$15),('Hypothèses des scénarios'!$AH$43:$AH$1010))</f>
        <v>0</v>
      </c>
      <c r="T25" s="107">
        <f>SUMPRODUCT(('Hypothèses des scénarios'!$D$43:$D$1010=$B25)*('Hypothèses des scénarios'!$AM$43:$AM$1010=T$15),('Hypothèses des scénarios'!$AH$43:$AH$1010))</f>
        <v>0</v>
      </c>
      <c r="U25" s="107">
        <f>SUMPRODUCT(('Hypothèses des scénarios'!$D$43:$D$1010=$B25)*('Hypothèses des scénarios'!$AM$43:$AM$1010=U$15),('Hypothèses des scénarios'!$AH$43:$AH$1010))</f>
        <v>0</v>
      </c>
      <c r="V25" s="107">
        <f>SUMPRODUCT(('Hypothèses des scénarios'!$D$43:$D$1010=$B25)*('Hypothèses des scénarios'!$AM$43:$AM$1010=V$15),('Hypothèses des scénarios'!$AH$43:$AH$1010))</f>
        <v>0</v>
      </c>
      <c r="W25" s="107">
        <f>SUMPRODUCT(('Hypothèses des scénarios'!$D$43:$D$1010=$B25)*('Hypothèses des scénarios'!$AM$43:$AM$1010=W$15),('Hypothèses des scénarios'!$AH$43:$AH$1010))</f>
        <v>0</v>
      </c>
      <c r="X25" s="107">
        <f>SUMPRODUCT(('Hypothèses des scénarios'!$D$43:$D$1010=$B25)*('Hypothèses des scénarios'!$AM$43:$AM$1010=X$15),('Hypothèses des scénarios'!$AH$43:$AH$1010))</f>
        <v>0</v>
      </c>
      <c r="Y25" s="107">
        <f>SUMPRODUCT(('Hypothèses des scénarios'!$D$43:$D$1010=$B25)*('Hypothèses des scénarios'!$AM$43:$AM$1010=Y$15),('Hypothèses des scénarios'!$AH$43:$AH$1010))</f>
        <v>0</v>
      </c>
      <c r="Z25" s="107">
        <f>SUMPRODUCT(('Hypothèses des scénarios'!$D$43:$D$1010=$B25)*('Hypothèses des scénarios'!$AM$43:$AM$1010=Z$15),('Hypothèses des scénarios'!$AH$43:$AH$1010))</f>
        <v>0</v>
      </c>
      <c r="AA25" s="107">
        <f>SUMPRODUCT(('Hypothèses des scénarios'!$D$43:$D$1010=$B25)*('Hypothèses des scénarios'!$AM$43:$AM$1010=AA$15),('Hypothèses des scénarios'!$AH$43:$AH$1010))</f>
        <v>0</v>
      </c>
      <c r="AB25" s="107">
        <f>SUMPRODUCT(('Hypothèses des scénarios'!$D$43:$D$1010=$B25)*('Hypothèses des scénarios'!$AM$43:$AM$1010=AB$15),('Hypothèses des scénarios'!$AH$43:$AH$1010))</f>
        <v>0</v>
      </c>
      <c r="AC25" s="107">
        <f>SUMPRODUCT(('Hypothèses des scénarios'!$D$43:$D$1010=$B25)*('Hypothèses des scénarios'!$AM$43:$AM$1010=AC$15),('Hypothèses des scénarios'!$AH$43:$AH$1010))</f>
        <v>0</v>
      </c>
      <c r="AD25" s="107">
        <f>SUMPRODUCT(('Hypothèses des scénarios'!$D$43:$D$1010=$B25)*('Hypothèses des scénarios'!$AM$43:$AM$1010=AD$15),('Hypothèses des scénarios'!$AH$43:$AH$1010))</f>
        <v>0</v>
      </c>
    </row>
    <row r="26" spans="2:30" s="182" customFormat="1" x14ac:dyDescent="0.2">
      <c r="B26" s="13" t="s">
        <v>59</v>
      </c>
      <c r="C26" s="183"/>
      <c r="D26" s="184"/>
      <c r="E26" s="185"/>
      <c r="F26" s="181">
        <f t="shared" ref="F26:AD26" si="5">F25*((1+$C$3)^F$14)</f>
        <v>0</v>
      </c>
      <c r="G26" s="181">
        <f t="shared" si="5"/>
        <v>0</v>
      </c>
      <c r="H26" s="181">
        <f t="shared" si="5"/>
        <v>0</v>
      </c>
      <c r="I26" s="181">
        <f t="shared" si="5"/>
        <v>0</v>
      </c>
      <c r="J26" s="181">
        <f t="shared" si="5"/>
        <v>0</v>
      </c>
      <c r="K26" s="181">
        <f t="shared" si="5"/>
        <v>0</v>
      </c>
      <c r="L26" s="181">
        <f t="shared" si="5"/>
        <v>0</v>
      </c>
      <c r="M26" s="181">
        <f t="shared" si="5"/>
        <v>0</v>
      </c>
      <c r="N26" s="181">
        <f t="shared" si="5"/>
        <v>0</v>
      </c>
      <c r="O26" s="181">
        <f t="shared" si="5"/>
        <v>0</v>
      </c>
      <c r="P26" s="181">
        <f t="shared" si="5"/>
        <v>0</v>
      </c>
      <c r="Q26" s="181">
        <f t="shared" si="5"/>
        <v>0</v>
      </c>
      <c r="R26" s="181">
        <f t="shared" si="5"/>
        <v>0</v>
      </c>
      <c r="S26" s="181">
        <f t="shared" si="5"/>
        <v>0</v>
      </c>
      <c r="T26" s="181">
        <f t="shared" si="5"/>
        <v>0</v>
      </c>
      <c r="U26" s="181">
        <f t="shared" si="5"/>
        <v>0</v>
      </c>
      <c r="V26" s="181">
        <f t="shared" si="5"/>
        <v>0</v>
      </c>
      <c r="W26" s="181">
        <f t="shared" si="5"/>
        <v>0</v>
      </c>
      <c r="X26" s="181">
        <f t="shared" si="5"/>
        <v>0</v>
      </c>
      <c r="Y26" s="181">
        <f t="shared" si="5"/>
        <v>0</v>
      </c>
      <c r="Z26" s="181">
        <f t="shared" si="5"/>
        <v>0</v>
      </c>
      <c r="AA26" s="181">
        <f t="shared" si="5"/>
        <v>0</v>
      </c>
      <c r="AB26" s="181">
        <f t="shared" si="5"/>
        <v>0</v>
      </c>
      <c r="AC26" s="181">
        <f t="shared" si="5"/>
        <v>0</v>
      </c>
      <c r="AD26" s="181">
        <f t="shared" si="5"/>
        <v>0</v>
      </c>
    </row>
    <row r="27" spans="2:30" ht="15" x14ac:dyDescent="0.2">
      <c r="B27" s="12" t="s">
        <v>21</v>
      </c>
      <c r="C27" s="114">
        <f ca="1">'Hypothèses des scénarios'!AH21</f>
        <v>0</v>
      </c>
      <c r="D27" s="22"/>
      <c r="E27" s="38" t="s">
        <v>2</v>
      </c>
      <c r="F27" s="107">
        <f>SUMPRODUCT(('Hypothèses des scénarios'!$D$43:$D$1010=$B27)*('Hypothèses des scénarios'!$AM$43:$AM$1010&lt;=F$15)*('Hypothèses des scénarios'!$AN$43:$AN$1010&gt;=F$15),('Hypothèses des scénarios'!$AL$43:$AL$1010))</f>
        <v>0</v>
      </c>
      <c r="G27" s="107">
        <f>SUMPRODUCT(('Hypothèses des scénarios'!$D$43:$D$1010=$B27)*('Hypothèses des scénarios'!$AM$43:$AM$1010&lt;=G$15)*('Hypothèses des scénarios'!$AN$43:$AN$1010&gt;=G$15),('Hypothèses des scénarios'!$AL$43:$AL$1010))</f>
        <v>0</v>
      </c>
      <c r="H27" s="107">
        <f>SUMPRODUCT(('Hypothèses des scénarios'!$D$43:$D$1010=$B27)*('Hypothèses des scénarios'!$AM$43:$AM$1010&lt;=H$15)*('Hypothèses des scénarios'!$AN$43:$AN$1010&gt;=H$15),('Hypothèses des scénarios'!$AL$43:$AL$1010))</f>
        <v>0</v>
      </c>
      <c r="I27" s="107">
        <f>SUMPRODUCT(('Hypothèses des scénarios'!$D$43:$D$1010=$B27)*('Hypothèses des scénarios'!$AM$43:$AM$1010&lt;=I$15)*('Hypothèses des scénarios'!$AN$43:$AN$1010&gt;=I$15),('Hypothèses des scénarios'!$AL$43:$AL$1010))</f>
        <v>0</v>
      </c>
      <c r="J27" s="107">
        <f>SUMPRODUCT(('Hypothèses des scénarios'!$D$43:$D$1010=$B27)*('Hypothèses des scénarios'!$AM$43:$AM$1010&lt;=J$15)*('Hypothèses des scénarios'!$AN$43:$AN$1010&gt;=J$15),('Hypothèses des scénarios'!$AL$43:$AL$1010))</f>
        <v>0</v>
      </c>
      <c r="K27" s="107">
        <f>SUMPRODUCT(('Hypothèses des scénarios'!$D$43:$D$1010=$B27)*('Hypothèses des scénarios'!$AM$43:$AM$1010&lt;=K$15)*('Hypothèses des scénarios'!$AN$43:$AN$1010&gt;=K$15),('Hypothèses des scénarios'!$AL$43:$AL$1010))</f>
        <v>0</v>
      </c>
      <c r="L27" s="107">
        <f>SUMPRODUCT(('Hypothèses des scénarios'!$D$43:$D$1010=$B27)*('Hypothèses des scénarios'!$AM$43:$AM$1010&lt;=L$15)*('Hypothèses des scénarios'!$AN$43:$AN$1010&gt;=L$15),('Hypothèses des scénarios'!$AL$43:$AL$1010))</f>
        <v>0</v>
      </c>
      <c r="M27" s="107">
        <f>SUMPRODUCT(('Hypothèses des scénarios'!$D$43:$D$1010=$B27)*('Hypothèses des scénarios'!$AM$43:$AM$1010&lt;=M$15)*('Hypothèses des scénarios'!$AN$43:$AN$1010&gt;=M$15),('Hypothèses des scénarios'!$AL$43:$AL$1010))</f>
        <v>0</v>
      </c>
      <c r="N27" s="107">
        <f>SUMPRODUCT(('Hypothèses des scénarios'!$D$43:$D$1010=$B27)*('Hypothèses des scénarios'!$AM$43:$AM$1010&lt;=N$15)*('Hypothèses des scénarios'!$AN$43:$AN$1010&gt;=N$15),('Hypothèses des scénarios'!$AL$43:$AL$1010))</f>
        <v>0</v>
      </c>
      <c r="O27" s="107">
        <f>SUMPRODUCT(('Hypothèses des scénarios'!$D$43:$D$1010=$B27)*('Hypothèses des scénarios'!$AM$43:$AM$1010&lt;=O$15)*('Hypothèses des scénarios'!$AN$43:$AN$1010&gt;=O$15),('Hypothèses des scénarios'!$AL$43:$AL$1010))</f>
        <v>0</v>
      </c>
      <c r="P27" s="107">
        <f>SUMPRODUCT(('Hypothèses des scénarios'!$D$43:$D$1010=$B27)*('Hypothèses des scénarios'!$AM$43:$AM$1010&lt;=P$15)*('Hypothèses des scénarios'!$AN$43:$AN$1010&gt;=P$15),('Hypothèses des scénarios'!$AL$43:$AL$1010))</f>
        <v>0</v>
      </c>
      <c r="Q27" s="107">
        <f>SUMPRODUCT(('Hypothèses des scénarios'!$D$43:$D$1010=$B27)*('Hypothèses des scénarios'!$AM$43:$AM$1010&lt;=Q$15)*('Hypothèses des scénarios'!$AN$43:$AN$1010&gt;=Q$15),('Hypothèses des scénarios'!$AL$43:$AL$1010))</f>
        <v>0</v>
      </c>
      <c r="R27" s="107">
        <f>SUMPRODUCT(('Hypothèses des scénarios'!$D$43:$D$1010=$B27)*('Hypothèses des scénarios'!$AM$43:$AM$1010&lt;=R$15)*('Hypothèses des scénarios'!$AN$43:$AN$1010&gt;=R$15),('Hypothèses des scénarios'!$AL$43:$AL$1010))</f>
        <v>0</v>
      </c>
      <c r="S27" s="107">
        <f>SUMPRODUCT(('Hypothèses des scénarios'!$D$43:$D$1010=$B27)*('Hypothèses des scénarios'!$AM$43:$AM$1010&lt;=S$15)*('Hypothèses des scénarios'!$AN$43:$AN$1010&gt;=S$15),('Hypothèses des scénarios'!$AL$43:$AL$1010))</f>
        <v>0</v>
      </c>
      <c r="T27" s="107">
        <f>SUMPRODUCT(('Hypothèses des scénarios'!$D$43:$D$1010=$B27)*('Hypothèses des scénarios'!$AM$43:$AM$1010&lt;=T$15)*('Hypothèses des scénarios'!$AN$43:$AN$1010&gt;=T$15),('Hypothèses des scénarios'!$AL$43:$AL$1010))</f>
        <v>0</v>
      </c>
      <c r="U27" s="107">
        <f>SUMPRODUCT(('Hypothèses des scénarios'!$D$43:$D$1010=$B27)*('Hypothèses des scénarios'!$AM$43:$AM$1010&lt;=U$15)*('Hypothèses des scénarios'!$AN$43:$AN$1010&gt;=U$15),('Hypothèses des scénarios'!$AL$43:$AL$1010))</f>
        <v>0</v>
      </c>
      <c r="V27" s="107">
        <f>SUMPRODUCT(('Hypothèses des scénarios'!$D$43:$D$1010=$B27)*('Hypothèses des scénarios'!$AM$43:$AM$1010&lt;=V$15)*('Hypothèses des scénarios'!$AN$43:$AN$1010&gt;=V$15),('Hypothèses des scénarios'!$AL$43:$AL$1010))</f>
        <v>0</v>
      </c>
      <c r="W27" s="107">
        <f>SUMPRODUCT(('Hypothèses des scénarios'!$D$43:$D$1010=$B27)*('Hypothèses des scénarios'!$AM$43:$AM$1010&lt;=W$15)*('Hypothèses des scénarios'!$AN$43:$AN$1010&gt;=W$15),('Hypothèses des scénarios'!$AL$43:$AL$1010))</f>
        <v>0</v>
      </c>
      <c r="X27" s="107">
        <f>SUMPRODUCT(('Hypothèses des scénarios'!$D$43:$D$1010=$B27)*('Hypothèses des scénarios'!$AM$43:$AM$1010&lt;=X$15)*('Hypothèses des scénarios'!$AN$43:$AN$1010&gt;=X$15),('Hypothèses des scénarios'!$AL$43:$AL$1010))</f>
        <v>0</v>
      </c>
      <c r="Y27" s="107">
        <f>SUMPRODUCT(('Hypothèses des scénarios'!$D$43:$D$1010=$B27)*('Hypothèses des scénarios'!$AM$43:$AM$1010&lt;=Y$15)*('Hypothèses des scénarios'!$AN$43:$AN$1010&gt;=Y$15),('Hypothèses des scénarios'!$AL$43:$AL$1010))</f>
        <v>0</v>
      </c>
      <c r="Z27" s="107">
        <f>SUMPRODUCT(('Hypothèses des scénarios'!$D$43:$D$1010=$B27)*('Hypothèses des scénarios'!$AM$43:$AM$1010&lt;=Z$15)*('Hypothèses des scénarios'!$AN$43:$AN$1010&gt;=Z$15),('Hypothèses des scénarios'!$AL$43:$AL$1010))</f>
        <v>0</v>
      </c>
      <c r="AA27" s="107">
        <f>SUMPRODUCT(('Hypothèses des scénarios'!$D$43:$D$1010=$B27)*('Hypothèses des scénarios'!$AM$43:$AM$1010&lt;=AA$15)*('Hypothèses des scénarios'!$AN$43:$AN$1010&gt;=AA$15),('Hypothèses des scénarios'!$AL$43:$AL$1010))</f>
        <v>0</v>
      </c>
      <c r="AB27" s="107">
        <f>SUMPRODUCT(('Hypothèses des scénarios'!$D$43:$D$1010=$B27)*('Hypothèses des scénarios'!$AM$43:$AM$1010&lt;=AB$15)*('Hypothèses des scénarios'!$AN$43:$AN$1010&gt;=AB$15),('Hypothèses des scénarios'!$AL$43:$AL$1010))</f>
        <v>0</v>
      </c>
      <c r="AC27" s="107">
        <f>SUMPRODUCT(('Hypothèses des scénarios'!$D$43:$D$1010=$B27)*('Hypothèses des scénarios'!$AM$43:$AM$1010&lt;=AC$15)*('Hypothèses des scénarios'!$AN$43:$AN$1010&gt;=AC$15),('Hypothèses des scénarios'!$AL$43:$AL$1010))</f>
        <v>0</v>
      </c>
      <c r="AD27" s="107">
        <f>SUMPRODUCT(('Hypothèses des scénarios'!$D$43:$D$1010=$B27)*('Hypothèses des scénarios'!$AM$43:$AM$1010&lt;=AD$15)*('Hypothèses des scénarios'!$AN$43:$AN$1010&gt;=AD$15),('Hypothèses des scénarios'!$AL$43:$AL$1010))</f>
        <v>0</v>
      </c>
    </row>
    <row r="28" spans="2:30" s="182" customFormat="1" x14ac:dyDescent="0.2">
      <c r="B28" s="13" t="s">
        <v>59</v>
      </c>
      <c r="C28" s="183"/>
      <c r="D28" s="184"/>
      <c r="E28" s="185"/>
      <c r="F28" s="181">
        <f t="shared" ref="F28:AD28" si="6">F27*((1+$C$1)^F$14)</f>
        <v>0</v>
      </c>
      <c r="G28" s="181">
        <f t="shared" si="6"/>
        <v>0</v>
      </c>
      <c r="H28" s="181">
        <f t="shared" si="6"/>
        <v>0</v>
      </c>
      <c r="I28" s="181">
        <f t="shared" si="6"/>
        <v>0</v>
      </c>
      <c r="J28" s="181">
        <f t="shared" si="6"/>
        <v>0</v>
      </c>
      <c r="K28" s="181">
        <f t="shared" si="6"/>
        <v>0</v>
      </c>
      <c r="L28" s="181">
        <f t="shared" si="6"/>
        <v>0</v>
      </c>
      <c r="M28" s="181">
        <f t="shared" si="6"/>
        <v>0</v>
      </c>
      <c r="N28" s="181">
        <f t="shared" si="6"/>
        <v>0</v>
      </c>
      <c r="O28" s="181">
        <f t="shared" si="6"/>
        <v>0</v>
      </c>
      <c r="P28" s="181">
        <f t="shared" si="6"/>
        <v>0</v>
      </c>
      <c r="Q28" s="181">
        <f t="shared" si="6"/>
        <v>0</v>
      </c>
      <c r="R28" s="181">
        <f t="shared" si="6"/>
        <v>0</v>
      </c>
      <c r="S28" s="181">
        <f t="shared" si="6"/>
        <v>0</v>
      </c>
      <c r="T28" s="181">
        <f t="shared" si="6"/>
        <v>0</v>
      </c>
      <c r="U28" s="181">
        <f t="shared" si="6"/>
        <v>0</v>
      </c>
      <c r="V28" s="181">
        <f t="shared" si="6"/>
        <v>0</v>
      </c>
      <c r="W28" s="181">
        <f t="shared" si="6"/>
        <v>0</v>
      </c>
      <c r="X28" s="181">
        <f t="shared" si="6"/>
        <v>0</v>
      </c>
      <c r="Y28" s="181">
        <f t="shared" si="6"/>
        <v>0</v>
      </c>
      <c r="Z28" s="181">
        <f t="shared" si="6"/>
        <v>0</v>
      </c>
      <c r="AA28" s="181">
        <f t="shared" si="6"/>
        <v>0</v>
      </c>
      <c r="AB28" s="181">
        <f t="shared" si="6"/>
        <v>0</v>
      </c>
      <c r="AC28" s="181">
        <f t="shared" si="6"/>
        <v>0</v>
      </c>
      <c r="AD28" s="181">
        <f t="shared" si="6"/>
        <v>0</v>
      </c>
    </row>
    <row r="29" spans="2:30" s="40" customFormat="1" x14ac:dyDescent="0.2">
      <c r="B29" s="15"/>
      <c r="C29" s="116"/>
      <c r="D29" s="39"/>
      <c r="F29" s="41"/>
      <c r="G29" s="41"/>
      <c r="H29" s="41"/>
      <c r="I29" s="41"/>
      <c r="J29" s="41"/>
      <c r="K29" s="41"/>
      <c r="L29" s="41"/>
      <c r="M29" s="41"/>
      <c r="N29" s="41"/>
      <c r="O29" s="41"/>
      <c r="P29" s="41"/>
      <c r="Q29" s="41"/>
      <c r="R29" s="41"/>
      <c r="S29" s="41"/>
      <c r="T29" s="41"/>
      <c r="U29" s="41"/>
      <c r="V29" s="41"/>
      <c r="W29" s="41"/>
      <c r="X29" s="41"/>
      <c r="Y29" s="41"/>
      <c r="Z29" s="41"/>
      <c r="AA29" s="41"/>
      <c r="AB29" s="41"/>
      <c r="AC29" s="41"/>
      <c r="AD29" s="41"/>
    </row>
    <row r="30" spans="2:30" s="169" customFormat="1" x14ac:dyDescent="0.2">
      <c r="B30" s="16" t="s">
        <v>32</v>
      </c>
      <c r="C30" s="170"/>
      <c r="D30" s="171"/>
      <c r="F30" s="45">
        <f>F17+F19+F21+F23+F25+F27</f>
        <v>0</v>
      </c>
      <c r="G30" s="45">
        <f t="shared" ref="G30:AD31" si="7">G17+G19+G21+G23+G25+G27</f>
        <v>0</v>
      </c>
      <c r="H30" s="45">
        <f t="shared" si="7"/>
        <v>0</v>
      </c>
      <c r="I30" s="45">
        <f t="shared" si="7"/>
        <v>0</v>
      </c>
      <c r="J30" s="45">
        <f t="shared" si="7"/>
        <v>0</v>
      </c>
      <c r="K30" s="45">
        <f t="shared" si="7"/>
        <v>0</v>
      </c>
      <c r="L30" s="45">
        <f t="shared" si="7"/>
        <v>0</v>
      </c>
      <c r="M30" s="45">
        <f t="shared" si="7"/>
        <v>0</v>
      </c>
      <c r="N30" s="45">
        <f t="shared" si="7"/>
        <v>0</v>
      </c>
      <c r="O30" s="45">
        <f t="shared" si="7"/>
        <v>0</v>
      </c>
      <c r="P30" s="45">
        <f t="shared" si="7"/>
        <v>0</v>
      </c>
      <c r="Q30" s="45">
        <f t="shared" si="7"/>
        <v>0</v>
      </c>
      <c r="R30" s="45">
        <f t="shared" si="7"/>
        <v>0</v>
      </c>
      <c r="S30" s="45">
        <f t="shared" si="7"/>
        <v>0</v>
      </c>
      <c r="T30" s="45">
        <f t="shared" si="7"/>
        <v>0</v>
      </c>
      <c r="U30" s="45">
        <f t="shared" si="7"/>
        <v>0</v>
      </c>
      <c r="V30" s="45">
        <f t="shared" si="7"/>
        <v>0</v>
      </c>
      <c r="W30" s="45">
        <f t="shared" si="7"/>
        <v>0</v>
      </c>
      <c r="X30" s="45">
        <f t="shared" si="7"/>
        <v>0</v>
      </c>
      <c r="Y30" s="45">
        <f t="shared" si="7"/>
        <v>0</v>
      </c>
      <c r="Z30" s="45">
        <f t="shared" si="7"/>
        <v>0</v>
      </c>
      <c r="AA30" s="45">
        <f t="shared" si="7"/>
        <v>0</v>
      </c>
      <c r="AB30" s="45">
        <f t="shared" si="7"/>
        <v>0</v>
      </c>
      <c r="AC30" s="45">
        <f t="shared" si="7"/>
        <v>0</v>
      </c>
      <c r="AD30" s="45">
        <f t="shared" si="7"/>
        <v>0</v>
      </c>
    </row>
    <row r="31" spans="2:30" s="173" customFormat="1" x14ac:dyDescent="0.2">
      <c r="B31" s="172" t="s">
        <v>4</v>
      </c>
      <c r="C31" s="174"/>
      <c r="D31" s="175"/>
      <c r="F31" s="176">
        <f>F18+F20+F22+F24+F26+F28</f>
        <v>0</v>
      </c>
      <c r="G31" s="176">
        <f t="shared" si="7"/>
        <v>0</v>
      </c>
      <c r="H31" s="176">
        <f t="shared" si="7"/>
        <v>0</v>
      </c>
      <c r="I31" s="176">
        <f t="shared" si="7"/>
        <v>0</v>
      </c>
      <c r="J31" s="176">
        <f t="shared" si="7"/>
        <v>0</v>
      </c>
      <c r="K31" s="176">
        <f t="shared" si="7"/>
        <v>0</v>
      </c>
      <c r="L31" s="176">
        <f t="shared" si="7"/>
        <v>0</v>
      </c>
      <c r="M31" s="176">
        <f t="shared" si="7"/>
        <v>0</v>
      </c>
      <c r="N31" s="176">
        <f t="shared" si="7"/>
        <v>0</v>
      </c>
      <c r="O31" s="176">
        <f t="shared" si="7"/>
        <v>0</v>
      </c>
      <c r="P31" s="176">
        <f t="shared" si="7"/>
        <v>0</v>
      </c>
      <c r="Q31" s="176">
        <f t="shared" si="7"/>
        <v>0</v>
      </c>
      <c r="R31" s="176">
        <f t="shared" si="7"/>
        <v>0</v>
      </c>
      <c r="S31" s="176">
        <f t="shared" si="7"/>
        <v>0</v>
      </c>
      <c r="T31" s="176">
        <f t="shared" si="7"/>
        <v>0</v>
      </c>
      <c r="U31" s="176">
        <f t="shared" si="7"/>
        <v>0</v>
      </c>
      <c r="V31" s="176">
        <f t="shared" si="7"/>
        <v>0</v>
      </c>
      <c r="W31" s="176">
        <f t="shared" si="7"/>
        <v>0</v>
      </c>
      <c r="X31" s="176">
        <f t="shared" si="7"/>
        <v>0</v>
      </c>
      <c r="Y31" s="176">
        <f t="shared" si="7"/>
        <v>0</v>
      </c>
      <c r="Z31" s="176">
        <f t="shared" si="7"/>
        <v>0</v>
      </c>
      <c r="AA31" s="176">
        <f t="shared" si="7"/>
        <v>0</v>
      </c>
      <c r="AB31" s="176">
        <f t="shared" si="7"/>
        <v>0</v>
      </c>
      <c r="AC31" s="176">
        <f t="shared" si="7"/>
        <v>0</v>
      </c>
      <c r="AD31" s="176">
        <f t="shared" si="7"/>
        <v>0</v>
      </c>
    </row>
    <row r="32" spans="2:30" s="40" customFormat="1" x14ac:dyDescent="0.2">
      <c r="B32" s="17"/>
      <c r="C32" s="116"/>
      <c r="D32" s="39"/>
      <c r="F32" s="41"/>
      <c r="G32" s="41"/>
      <c r="H32" s="41"/>
      <c r="I32" s="41"/>
      <c r="J32" s="41"/>
      <c r="K32" s="41"/>
      <c r="L32" s="41"/>
      <c r="M32" s="41"/>
      <c r="N32" s="41"/>
      <c r="O32" s="41"/>
      <c r="P32" s="41"/>
      <c r="Q32" s="41"/>
      <c r="R32" s="41"/>
      <c r="S32" s="41"/>
      <c r="T32" s="41"/>
      <c r="U32" s="41"/>
      <c r="V32" s="41"/>
      <c r="W32" s="41"/>
      <c r="X32" s="41"/>
      <c r="Y32" s="41"/>
      <c r="Z32" s="41"/>
      <c r="AA32" s="41"/>
      <c r="AB32" s="41"/>
      <c r="AC32" s="41"/>
      <c r="AD32" s="41"/>
    </row>
    <row r="33" spans="2:30" ht="15" x14ac:dyDescent="0.2">
      <c r="B33" s="12" t="s">
        <v>85</v>
      </c>
      <c r="C33" s="114"/>
      <c r="D33" s="22"/>
      <c r="E33" s="38" t="s">
        <v>3</v>
      </c>
      <c r="F33" s="107">
        <f>SUMPRODUCT(('Hypothèses des scénarios'!$D$43:$D$1010=$B33)*('Hypothèses des scénarios'!$AM$43:$AM$1010&lt;=F$15)*('Hypothèses des scénarios'!$AN$43:$AN$1010&gt;=F$15),('Hypothèses des scénarios'!$AH$43:$AH$1010))</f>
        <v>0</v>
      </c>
      <c r="G33" s="107">
        <f>SUMPRODUCT(('Hypothèses des scénarios'!$D$43:$D$1010=$B33)*('Hypothèses des scénarios'!$AM$43:$AM$1010&lt;=G$15)*('Hypothèses des scénarios'!$AN$43:$AN$1010&gt;=G$15),('Hypothèses des scénarios'!$AH$43:$AH$1010))</f>
        <v>0</v>
      </c>
      <c r="H33" s="107">
        <f>SUMPRODUCT(('Hypothèses des scénarios'!$D$43:$D$1010=$B33)*('Hypothèses des scénarios'!$AM$43:$AM$1010&lt;=H$15)*('Hypothèses des scénarios'!$AN$43:$AN$1010&gt;=H$15),('Hypothèses des scénarios'!$AH$43:$AH$1010))</f>
        <v>0</v>
      </c>
      <c r="I33" s="107">
        <f>SUMPRODUCT(('Hypothèses des scénarios'!$D$43:$D$1010=$B33)*('Hypothèses des scénarios'!$AM$43:$AM$1010&lt;=I$15)*('Hypothèses des scénarios'!$AN$43:$AN$1010&gt;=I$15),('Hypothèses des scénarios'!$AH$43:$AH$1010))</f>
        <v>0</v>
      </c>
      <c r="J33" s="107">
        <f>SUMPRODUCT(('Hypothèses des scénarios'!$D$43:$D$1010=$B33)*('Hypothèses des scénarios'!$AM$43:$AM$1010&lt;=J$15)*('Hypothèses des scénarios'!$AN$43:$AN$1010&gt;=J$15),('Hypothèses des scénarios'!$AH$43:$AH$1010))</f>
        <v>0</v>
      </c>
      <c r="K33" s="107">
        <f>SUMPRODUCT(('Hypothèses des scénarios'!$D$43:$D$1010=$B33)*('Hypothèses des scénarios'!$AM$43:$AM$1010&lt;=K$15)*('Hypothèses des scénarios'!$AN$43:$AN$1010&gt;=K$15),('Hypothèses des scénarios'!$AH$43:$AH$1010))</f>
        <v>0</v>
      </c>
      <c r="L33" s="107">
        <f>SUMPRODUCT(('Hypothèses des scénarios'!$D$43:$D$1010=$B33)*('Hypothèses des scénarios'!$AM$43:$AM$1010&lt;=L$15)*('Hypothèses des scénarios'!$AN$43:$AN$1010&gt;=L$15),('Hypothèses des scénarios'!$AH$43:$AH$1010))</f>
        <v>0</v>
      </c>
      <c r="M33" s="107">
        <f>SUMPRODUCT(('Hypothèses des scénarios'!$D$43:$D$1010=$B33)*('Hypothèses des scénarios'!$AM$43:$AM$1010&lt;=M$15)*('Hypothèses des scénarios'!$AN$43:$AN$1010&gt;=M$15),('Hypothèses des scénarios'!$AH$43:$AH$1010))</f>
        <v>0</v>
      </c>
      <c r="N33" s="107">
        <f>SUMPRODUCT(('Hypothèses des scénarios'!$D$43:$D$1010=$B33)*('Hypothèses des scénarios'!$AM$43:$AM$1010&lt;=N$15)*('Hypothèses des scénarios'!$AN$43:$AN$1010&gt;=N$15),('Hypothèses des scénarios'!$AH$43:$AH$1010))</f>
        <v>0</v>
      </c>
      <c r="O33" s="107">
        <f>SUMPRODUCT(('Hypothèses des scénarios'!$D$43:$D$1010=$B33)*('Hypothèses des scénarios'!$AM$43:$AM$1010&lt;=O$15)*('Hypothèses des scénarios'!$AN$43:$AN$1010&gt;=O$15),('Hypothèses des scénarios'!$AH$43:$AH$1010))</f>
        <v>0</v>
      </c>
      <c r="P33" s="107">
        <f>SUMPRODUCT(('Hypothèses des scénarios'!$D$43:$D$1010=$B33)*('Hypothèses des scénarios'!$AM$43:$AM$1010&lt;=P$15)*('Hypothèses des scénarios'!$AN$43:$AN$1010&gt;=P$15),('Hypothèses des scénarios'!$AH$43:$AH$1010))</f>
        <v>0</v>
      </c>
      <c r="Q33" s="107">
        <f>SUMPRODUCT(('Hypothèses des scénarios'!$D$43:$D$1010=$B33)*('Hypothèses des scénarios'!$AM$43:$AM$1010&lt;=Q$15)*('Hypothèses des scénarios'!$AN$43:$AN$1010&gt;=Q$15),('Hypothèses des scénarios'!$AH$43:$AH$1010))</f>
        <v>0</v>
      </c>
      <c r="R33" s="107">
        <f>SUMPRODUCT(('Hypothèses des scénarios'!$D$43:$D$1010=$B33)*('Hypothèses des scénarios'!$AM$43:$AM$1010&lt;=R$15)*('Hypothèses des scénarios'!$AN$43:$AN$1010&gt;=R$15),('Hypothèses des scénarios'!$AH$43:$AH$1010))</f>
        <v>0</v>
      </c>
      <c r="S33" s="107">
        <f>SUMPRODUCT(('Hypothèses des scénarios'!$D$43:$D$1010=$B33)*('Hypothèses des scénarios'!$AM$43:$AM$1010&lt;=S$15)*('Hypothèses des scénarios'!$AN$43:$AN$1010&gt;=S$15),('Hypothèses des scénarios'!$AH$43:$AH$1010))</f>
        <v>0</v>
      </c>
      <c r="T33" s="107">
        <f>SUMPRODUCT(('Hypothèses des scénarios'!$D$43:$D$1010=$B33)*('Hypothèses des scénarios'!$AM$43:$AM$1010&lt;=T$15)*('Hypothèses des scénarios'!$AN$43:$AN$1010&gt;=T$15),('Hypothèses des scénarios'!$AH$43:$AH$1010))</f>
        <v>0</v>
      </c>
      <c r="U33" s="107">
        <f>SUMPRODUCT(('Hypothèses des scénarios'!$D$43:$D$1010=$B33)*('Hypothèses des scénarios'!$AM$43:$AM$1010&lt;=U$15)*('Hypothèses des scénarios'!$AN$43:$AN$1010&gt;=U$15),('Hypothèses des scénarios'!$AH$43:$AH$1010))</f>
        <v>0</v>
      </c>
      <c r="V33" s="107">
        <f>SUMPRODUCT(('Hypothèses des scénarios'!$D$43:$D$1010=$B33)*('Hypothèses des scénarios'!$AM$43:$AM$1010&lt;=V$15)*('Hypothèses des scénarios'!$AN$43:$AN$1010&gt;=V$15),('Hypothèses des scénarios'!$AH$43:$AH$1010))</f>
        <v>0</v>
      </c>
      <c r="W33" s="107">
        <f>SUMPRODUCT(('Hypothèses des scénarios'!$D$43:$D$1010=$B33)*('Hypothèses des scénarios'!$AM$43:$AM$1010&lt;=W$15)*('Hypothèses des scénarios'!$AN$43:$AN$1010&gt;=W$15),('Hypothèses des scénarios'!$AH$43:$AH$1010))</f>
        <v>0</v>
      </c>
      <c r="X33" s="107">
        <f>SUMPRODUCT(('Hypothèses des scénarios'!$D$43:$D$1010=$B33)*('Hypothèses des scénarios'!$AM$43:$AM$1010&lt;=X$15)*('Hypothèses des scénarios'!$AN$43:$AN$1010&gt;=X$15),('Hypothèses des scénarios'!$AH$43:$AH$1010))</f>
        <v>0</v>
      </c>
      <c r="Y33" s="107">
        <f>SUMPRODUCT(('Hypothèses des scénarios'!$D$43:$D$1010=$B33)*('Hypothèses des scénarios'!$AM$43:$AM$1010&lt;=Y$15)*('Hypothèses des scénarios'!$AN$43:$AN$1010&gt;=Y$15),('Hypothèses des scénarios'!$AH$43:$AH$1010))</f>
        <v>0</v>
      </c>
      <c r="Z33" s="107">
        <f>SUMPRODUCT(('Hypothèses des scénarios'!$D$43:$D$1010=$B33)*('Hypothèses des scénarios'!$AM$43:$AM$1010&lt;=Z$15)*('Hypothèses des scénarios'!$AN$43:$AN$1010&gt;=Z$15),('Hypothèses des scénarios'!$AH$43:$AH$1010))</f>
        <v>0</v>
      </c>
      <c r="AA33" s="107">
        <f>SUMPRODUCT(('Hypothèses des scénarios'!$D$43:$D$1010=$B33)*('Hypothèses des scénarios'!$AM$43:$AM$1010&lt;=AA$15)*('Hypothèses des scénarios'!$AN$43:$AN$1010&gt;=AA$15),('Hypothèses des scénarios'!$AH$43:$AH$1010))</f>
        <v>0</v>
      </c>
      <c r="AB33" s="107">
        <f>SUMPRODUCT(('Hypothèses des scénarios'!$D$43:$D$1010=$B33)*('Hypothèses des scénarios'!$AM$43:$AM$1010&lt;=AB$15)*('Hypothèses des scénarios'!$AN$43:$AN$1010&gt;=AB$15),('Hypothèses des scénarios'!$AH$43:$AH$1010))</f>
        <v>0</v>
      </c>
      <c r="AC33" s="107">
        <f>SUMPRODUCT(('Hypothèses des scénarios'!$D$43:$D$1010=$B33)*('Hypothèses des scénarios'!$AM$43:$AM$1010&lt;=AC$15)*('Hypothèses des scénarios'!$AN$43:$AN$1010&gt;=AC$15),('Hypothèses des scénarios'!$AH$43:$AH$1010))</f>
        <v>0</v>
      </c>
      <c r="AD33" s="107">
        <f>SUMPRODUCT(('Hypothèses des scénarios'!$D$43:$D$1010=$B33)*('Hypothèses des scénarios'!$AM$43:$AM$1010&lt;=AD$15)*('Hypothèses des scénarios'!$AN$43:$AN$1010&gt;=AD$15),('Hypothèses des scénarios'!$AH$43:$AH$1010))</f>
        <v>0</v>
      </c>
    </row>
    <row r="34" spans="2:30" s="182" customFormat="1" x14ac:dyDescent="0.2">
      <c r="B34" s="13" t="s">
        <v>59</v>
      </c>
      <c r="C34" s="183"/>
      <c r="D34" s="184"/>
      <c r="E34" s="185"/>
      <c r="F34" s="181">
        <f t="shared" ref="F34" si="8">F33*((1+$C$3)^F$14)</f>
        <v>0</v>
      </c>
      <c r="G34" s="181">
        <f t="shared" ref="G34:AD34" si="9">G33*((1+$C$3)^G$14)</f>
        <v>0</v>
      </c>
      <c r="H34" s="181">
        <f t="shared" si="9"/>
        <v>0</v>
      </c>
      <c r="I34" s="181">
        <f t="shared" si="9"/>
        <v>0</v>
      </c>
      <c r="J34" s="181">
        <f t="shared" si="9"/>
        <v>0</v>
      </c>
      <c r="K34" s="181">
        <f t="shared" si="9"/>
        <v>0</v>
      </c>
      <c r="L34" s="181">
        <f t="shared" si="9"/>
        <v>0</v>
      </c>
      <c r="M34" s="181">
        <f t="shared" si="9"/>
        <v>0</v>
      </c>
      <c r="N34" s="181">
        <f t="shared" si="9"/>
        <v>0</v>
      </c>
      <c r="O34" s="181">
        <f t="shared" si="9"/>
        <v>0</v>
      </c>
      <c r="P34" s="181">
        <f t="shared" si="9"/>
        <v>0</v>
      </c>
      <c r="Q34" s="181">
        <f t="shared" si="9"/>
        <v>0</v>
      </c>
      <c r="R34" s="181">
        <f t="shared" si="9"/>
        <v>0</v>
      </c>
      <c r="S34" s="181">
        <f t="shared" si="9"/>
        <v>0</v>
      </c>
      <c r="T34" s="181">
        <f t="shared" si="9"/>
        <v>0</v>
      </c>
      <c r="U34" s="181">
        <f t="shared" si="9"/>
        <v>0</v>
      </c>
      <c r="V34" s="181">
        <f t="shared" si="9"/>
        <v>0</v>
      </c>
      <c r="W34" s="181">
        <f t="shared" si="9"/>
        <v>0</v>
      </c>
      <c r="X34" s="181">
        <f t="shared" si="9"/>
        <v>0</v>
      </c>
      <c r="Y34" s="181">
        <f t="shared" si="9"/>
        <v>0</v>
      </c>
      <c r="Z34" s="181">
        <f t="shared" si="9"/>
        <v>0</v>
      </c>
      <c r="AA34" s="181">
        <f t="shared" si="9"/>
        <v>0</v>
      </c>
      <c r="AB34" s="181">
        <f t="shared" si="9"/>
        <v>0</v>
      </c>
      <c r="AC34" s="181">
        <f t="shared" si="9"/>
        <v>0</v>
      </c>
      <c r="AD34" s="181">
        <f t="shared" si="9"/>
        <v>0</v>
      </c>
    </row>
    <row r="35" spans="2:30" s="40" customFormat="1" x14ac:dyDescent="0.2">
      <c r="B35" s="15"/>
      <c r="C35" s="116"/>
      <c r="D35" s="39"/>
      <c r="F35" s="41"/>
      <c r="G35" s="41"/>
      <c r="H35" s="41"/>
      <c r="I35" s="41"/>
      <c r="J35" s="41"/>
      <c r="K35" s="41"/>
      <c r="L35" s="41"/>
      <c r="M35" s="41"/>
      <c r="N35" s="41"/>
      <c r="O35" s="41"/>
      <c r="P35" s="41"/>
      <c r="Q35" s="41"/>
      <c r="R35" s="41"/>
      <c r="S35" s="41"/>
      <c r="T35" s="41"/>
      <c r="U35" s="41"/>
      <c r="V35" s="41"/>
      <c r="W35" s="41"/>
      <c r="X35" s="41"/>
      <c r="Y35" s="41"/>
      <c r="Z35" s="41"/>
      <c r="AA35" s="41"/>
      <c r="AB35" s="41"/>
      <c r="AC35" s="41"/>
      <c r="AD35" s="41"/>
    </row>
    <row r="36" spans="2:30" s="169" customFormat="1" x14ac:dyDescent="0.2">
      <c r="B36" s="16" t="s">
        <v>60</v>
      </c>
      <c r="C36" s="170"/>
      <c r="D36" s="171"/>
      <c r="F36" s="45">
        <f>F30-F33</f>
        <v>0</v>
      </c>
      <c r="G36" s="45">
        <f t="shared" ref="G36:AD37" si="10">G30-G33</f>
        <v>0</v>
      </c>
      <c r="H36" s="45">
        <f t="shared" si="10"/>
        <v>0</v>
      </c>
      <c r="I36" s="45">
        <f t="shared" si="10"/>
        <v>0</v>
      </c>
      <c r="J36" s="45">
        <f t="shared" si="10"/>
        <v>0</v>
      </c>
      <c r="K36" s="45">
        <f t="shared" si="10"/>
        <v>0</v>
      </c>
      <c r="L36" s="45">
        <f t="shared" si="10"/>
        <v>0</v>
      </c>
      <c r="M36" s="45">
        <f t="shared" si="10"/>
        <v>0</v>
      </c>
      <c r="N36" s="45">
        <f t="shared" si="10"/>
        <v>0</v>
      </c>
      <c r="O36" s="45">
        <f t="shared" si="10"/>
        <v>0</v>
      </c>
      <c r="P36" s="45">
        <f t="shared" si="10"/>
        <v>0</v>
      </c>
      <c r="Q36" s="45">
        <f t="shared" si="10"/>
        <v>0</v>
      </c>
      <c r="R36" s="45">
        <f t="shared" si="10"/>
        <v>0</v>
      </c>
      <c r="S36" s="45">
        <f t="shared" si="10"/>
        <v>0</v>
      </c>
      <c r="T36" s="45">
        <f t="shared" si="10"/>
        <v>0</v>
      </c>
      <c r="U36" s="45">
        <f t="shared" si="10"/>
        <v>0</v>
      </c>
      <c r="V36" s="45">
        <f t="shared" si="10"/>
        <v>0</v>
      </c>
      <c r="W36" s="45">
        <f t="shared" si="10"/>
        <v>0</v>
      </c>
      <c r="X36" s="45">
        <f t="shared" si="10"/>
        <v>0</v>
      </c>
      <c r="Y36" s="45">
        <f t="shared" si="10"/>
        <v>0</v>
      </c>
      <c r="Z36" s="45">
        <f t="shared" si="10"/>
        <v>0</v>
      </c>
      <c r="AA36" s="45">
        <f t="shared" si="10"/>
        <v>0</v>
      </c>
      <c r="AB36" s="45">
        <f t="shared" si="10"/>
        <v>0</v>
      </c>
      <c r="AC36" s="45">
        <f t="shared" si="10"/>
        <v>0</v>
      </c>
      <c r="AD36" s="45">
        <f t="shared" si="10"/>
        <v>0</v>
      </c>
    </row>
    <row r="37" spans="2:30" s="173" customFormat="1" x14ac:dyDescent="0.2">
      <c r="B37" s="172" t="s">
        <v>4</v>
      </c>
      <c r="C37" s="174"/>
      <c r="D37" s="175"/>
      <c r="F37" s="176">
        <f>F31-F34</f>
        <v>0</v>
      </c>
      <c r="G37" s="176">
        <f t="shared" si="10"/>
        <v>0</v>
      </c>
      <c r="H37" s="176">
        <f t="shared" si="10"/>
        <v>0</v>
      </c>
      <c r="I37" s="176">
        <f t="shared" si="10"/>
        <v>0</v>
      </c>
      <c r="J37" s="176">
        <f t="shared" si="10"/>
        <v>0</v>
      </c>
      <c r="K37" s="176">
        <f t="shared" si="10"/>
        <v>0</v>
      </c>
      <c r="L37" s="176">
        <f t="shared" si="10"/>
        <v>0</v>
      </c>
      <c r="M37" s="176">
        <f t="shared" si="10"/>
        <v>0</v>
      </c>
      <c r="N37" s="176">
        <f t="shared" si="10"/>
        <v>0</v>
      </c>
      <c r="O37" s="176">
        <f t="shared" si="10"/>
        <v>0</v>
      </c>
      <c r="P37" s="176">
        <f t="shared" si="10"/>
        <v>0</v>
      </c>
      <c r="Q37" s="176">
        <f t="shared" si="10"/>
        <v>0</v>
      </c>
      <c r="R37" s="176">
        <f t="shared" si="10"/>
        <v>0</v>
      </c>
      <c r="S37" s="176">
        <f t="shared" si="10"/>
        <v>0</v>
      </c>
      <c r="T37" s="176">
        <f t="shared" si="10"/>
        <v>0</v>
      </c>
      <c r="U37" s="176">
        <f t="shared" si="10"/>
        <v>0</v>
      </c>
      <c r="V37" s="176">
        <f t="shared" si="10"/>
        <v>0</v>
      </c>
      <c r="W37" s="176">
        <f t="shared" si="10"/>
        <v>0</v>
      </c>
      <c r="X37" s="176">
        <f t="shared" si="10"/>
        <v>0</v>
      </c>
      <c r="Y37" s="176">
        <f t="shared" si="10"/>
        <v>0</v>
      </c>
      <c r="Z37" s="176">
        <f t="shared" si="10"/>
        <v>0</v>
      </c>
      <c r="AA37" s="176">
        <f t="shared" si="10"/>
        <v>0</v>
      </c>
      <c r="AB37" s="176">
        <f t="shared" si="10"/>
        <v>0</v>
      </c>
      <c r="AC37" s="176">
        <f t="shared" si="10"/>
        <v>0</v>
      </c>
      <c r="AD37" s="176">
        <f t="shared" si="10"/>
        <v>0</v>
      </c>
    </row>
    <row r="38" spans="2:30" s="40" customFormat="1" x14ac:dyDescent="0.2">
      <c r="B38" s="15"/>
      <c r="C38" s="116"/>
      <c r="D38" s="39"/>
      <c r="F38" s="41"/>
      <c r="G38" s="41"/>
      <c r="H38" s="41"/>
      <c r="I38" s="41"/>
      <c r="J38" s="41"/>
      <c r="K38" s="41"/>
      <c r="L38" s="41"/>
      <c r="M38" s="41"/>
      <c r="N38" s="41"/>
      <c r="O38" s="41"/>
      <c r="P38" s="41"/>
      <c r="Q38" s="41"/>
      <c r="R38" s="41"/>
      <c r="S38" s="41"/>
      <c r="T38" s="41"/>
      <c r="U38" s="41"/>
      <c r="V38" s="41"/>
      <c r="W38" s="41"/>
      <c r="X38" s="41"/>
      <c r="Y38" s="41"/>
      <c r="Z38" s="41"/>
      <c r="AA38" s="41"/>
      <c r="AB38" s="41"/>
      <c r="AC38" s="41"/>
      <c r="AD38" s="41"/>
    </row>
    <row r="39" spans="2:30" ht="15" x14ac:dyDescent="0.2">
      <c r="B39" s="12" t="s">
        <v>46</v>
      </c>
      <c r="C39" s="114">
        <f ca="1">'Hypothèses des scénarios'!AH26</f>
        <v>0</v>
      </c>
      <c r="D39" s="22"/>
      <c r="E39" s="38" t="s">
        <v>2</v>
      </c>
      <c r="F39" s="107">
        <f>SUMPRODUCT(('Hypothèses des scénarios'!$D$43:$D$1010=$B39)*('Hypothèses des scénarios'!$AM$43:$AM$1010&lt;=F$15)*('Hypothèses des scénarios'!$AN$43:$AN$1010&gt;=F$15),('Hypothèses des scénarios'!$AH$43:$AH$1010))</f>
        <v>0</v>
      </c>
      <c r="G39" s="107">
        <f>SUMPRODUCT(('Hypothèses des scénarios'!$D$43:$D$1010=$B39)*('Hypothèses des scénarios'!$AM$43:$AM$1010&lt;=G$15)*('Hypothèses des scénarios'!$AN$43:$AN$1010&gt;=G$15),('Hypothèses des scénarios'!$AH$43:$AH$1010))</f>
        <v>0</v>
      </c>
      <c r="H39" s="107">
        <f>SUMPRODUCT(('Hypothèses des scénarios'!$D$43:$D$1010=$B39)*('Hypothèses des scénarios'!$AM$43:$AM$1010&lt;=H$15)*('Hypothèses des scénarios'!$AN$43:$AN$1010&gt;=H$15),('Hypothèses des scénarios'!$AH$43:$AH$1010))</f>
        <v>0</v>
      </c>
      <c r="I39" s="107">
        <f>SUMPRODUCT(('Hypothèses des scénarios'!$D$43:$D$1010=$B39)*('Hypothèses des scénarios'!$AM$43:$AM$1010&lt;=I$15)*('Hypothèses des scénarios'!$AN$43:$AN$1010&gt;=I$15),('Hypothèses des scénarios'!$AH$43:$AH$1010))</f>
        <v>0</v>
      </c>
      <c r="J39" s="107">
        <f>SUMPRODUCT(('Hypothèses des scénarios'!$D$43:$D$1010=$B39)*('Hypothèses des scénarios'!$AM$43:$AM$1010&lt;=J$15)*('Hypothèses des scénarios'!$AN$43:$AN$1010&gt;=J$15),('Hypothèses des scénarios'!$AH$43:$AH$1010))</f>
        <v>0</v>
      </c>
      <c r="K39" s="107">
        <f>SUMPRODUCT(('Hypothèses des scénarios'!$D$43:$D$1010=$B39)*('Hypothèses des scénarios'!$AM$43:$AM$1010&lt;=K$15)*('Hypothèses des scénarios'!$AN$43:$AN$1010&gt;=K$15),('Hypothèses des scénarios'!$AH$43:$AH$1010))</f>
        <v>0</v>
      </c>
      <c r="L39" s="107">
        <f>SUMPRODUCT(('Hypothèses des scénarios'!$D$43:$D$1010=$B39)*('Hypothèses des scénarios'!$AM$43:$AM$1010&lt;=L$15)*('Hypothèses des scénarios'!$AN$43:$AN$1010&gt;=L$15),('Hypothèses des scénarios'!$AH$43:$AH$1010))</f>
        <v>0</v>
      </c>
      <c r="M39" s="107">
        <f>SUMPRODUCT(('Hypothèses des scénarios'!$D$43:$D$1010=$B39)*('Hypothèses des scénarios'!$AM$43:$AM$1010&lt;=M$15)*('Hypothèses des scénarios'!$AN$43:$AN$1010&gt;=M$15),('Hypothèses des scénarios'!$AH$43:$AH$1010))</f>
        <v>0</v>
      </c>
      <c r="N39" s="107">
        <f>SUMPRODUCT(('Hypothèses des scénarios'!$D$43:$D$1010=$B39)*('Hypothèses des scénarios'!$AM$43:$AM$1010&lt;=N$15)*('Hypothèses des scénarios'!$AN$43:$AN$1010&gt;=N$15),('Hypothèses des scénarios'!$AH$43:$AH$1010))</f>
        <v>0</v>
      </c>
      <c r="O39" s="107">
        <f>SUMPRODUCT(('Hypothèses des scénarios'!$D$43:$D$1010=$B39)*('Hypothèses des scénarios'!$AM$43:$AM$1010&lt;=O$15)*('Hypothèses des scénarios'!$AN$43:$AN$1010&gt;=O$15),('Hypothèses des scénarios'!$AH$43:$AH$1010))</f>
        <v>0</v>
      </c>
      <c r="P39" s="107">
        <f>SUMPRODUCT(('Hypothèses des scénarios'!$D$43:$D$1010=$B39)*('Hypothèses des scénarios'!$AM$43:$AM$1010&lt;=P$15)*('Hypothèses des scénarios'!$AN$43:$AN$1010&gt;=P$15),('Hypothèses des scénarios'!$AH$43:$AH$1010))</f>
        <v>0</v>
      </c>
      <c r="Q39" s="107">
        <f>SUMPRODUCT(('Hypothèses des scénarios'!$D$43:$D$1010=$B39)*('Hypothèses des scénarios'!$AM$43:$AM$1010&lt;=Q$15)*('Hypothèses des scénarios'!$AN$43:$AN$1010&gt;=Q$15),('Hypothèses des scénarios'!$AH$43:$AH$1010))</f>
        <v>0</v>
      </c>
      <c r="R39" s="107">
        <f>SUMPRODUCT(('Hypothèses des scénarios'!$D$43:$D$1010=$B39)*('Hypothèses des scénarios'!$AM$43:$AM$1010&lt;=R$15)*('Hypothèses des scénarios'!$AN$43:$AN$1010&gt;=R$15),('Hypothèses des scénarios'!$AH$43:$AH$1010))</f>
        <v>0</v>
      </c>
      <c r="S39" s="107">
        <f>SUMPRODUCT(('Hypothèses des scénarios'!$D$43:$D$1010=$B39)*('Hypothèses des scénarios'!$AM$43:$AM$1010&lt;=S$15)*('Hypothèses des scénarios'!$AN$43:$AN$1010&gt;=S$15),('Hypothèses des scénarios'!$AH$43:$AH$1010))</f>
        <v>0</v>
      </c>
      <c r="T39" s="107">
        <f>SUMPRODUCT(('Hypothèses des scénarios'!$D$43:$D$1010=$B39)*('Hypothèses des scénarios'!$AM$43:$AM$1010&lt;=T$15)*('Hypothèses des scénarios'!$AN$43:$AN$1010&gt;=T$15),('Hypothèses des scénarios'!$AH$43:$AH$1010))</f>
        <v>0</v>
      </c>
      <c r="U39" s="107">
        <f>SUMPRODUCT(('Hypothèses des scénarios'!$D$43:$D$1010=$B39)*('Hypothèses des scénarios'!$AM$43:$AM$1010&lt;=U$15)*('Hypothèses des scénarios'!$AN$43:$AN$1010&gt;=U$15),('Hypothèses des scénarios'!$AH$43:$AH$1010))</f>
        <v>0</v>
      </c>
      <c r="V39" s="107">
        <f>SUMPRODUCT(('Hypothèses des scénarios'!$D$43:$D$1010=$B39)*('Hypothèses des scénarios'!$AM$43:$AM$1010&lt;=V$15)*('Hypothèses des scénarios'!$AN$43:$AN$1010&gt;=V$15),('Hypothèses des scénarios'!$AH$43:$AH$1010))</f>
        <v>0</v>
      </c>
      <c r="W39" s="107">
        <f>SUMPRODUCT(('Hypothèses des scénarios'!$D$43:$D$1010=$B39)*('Hypothèses des scénarios'!$AM$43:$AM$1010&lt;=W$15)*('Hypothèses des scénarios'!$AN$43:$AN$1010&gt;=W$15),('Hypothèses des scénarios'!$AH$43:$AH$1010))</f>
        <v>0</v>
      </c>
      <c r="X39" s="107">
        <f>SUMPRODUCT(('Hypothèses des scénarios'!$D$43:$D$1010=$B39)*('Hypothèses des scénarios'!$AM$43:$AM$1010&lt;=X$15)*('Hypothèses des scénarios'!$AN$43:$AN$1010&gt;=X$15),('Hypothèses des scénarios'!$AH$43:$AH$1010))</f>
        <v>0</v>
      </c>
      <c r="Y39" s="107">
        <f>SUMPRODUCT(('Hypothèses des scénarios'!$D$43:$D$1010=$B39)*('Hypothèses des scénarios'!$AM$43:$AM$1010&lt;=Y$15)*('Hypothèses des scénarios'!$AN$43:$AN$1010&gt;=Y$15),('Hypothèses des scénarios'!$AH$43:$AH$1010))</f>
        <v>0</v>
      </c>
      <c r="Z39" s="107">
        <f>SUMPRODUCT(('Hypothèses des scénarios'!$D$43:$D$1010=$B39)*('Hypothèses des scénarios'!$AM$43:$AM$1010&lt;=Z$15)*('Hypothèses des scénarios'!$AN$43:$AN$1010&gt;=Z$15),('Hypothèses des scénarios'!$AH$43:$AH$1010))</f>
        <v>0</v>
      </c>
      <c r="AA39" s="107">
        <f>SUMPRODUCT(('Hypothèses des scénarios'!$D$43:$D$1010=$B39)*('Hypothèses des scénarios'!$AM$43:$AM$1010&lt;=AA$15)*('Hypothèses des scénarios'!$AN$43:$AN$1010&gt;=AA$15),('Hypothèses des scénarios'!$AH$43:$AH$1010))</f>
        <v>0</v>
      </c>
      <c r="AB39" s="107">
        <f>SUMPRODUCT(('Hypothèses des scénarios'!$D$43:$D$1010=$B39)*('Hypothèses des scénarios'!$AM$43:$AM$1010&lt;=AB$15)*('Hypothèses des scénarios'!$AN$43:$AN$1010&gt;=AB$15),('Hypothèses des scénarios'!$AH$43:$AH$1010))</f>
        <v>0</v>
      </c>
      <c r="AC39" s="107">
        <f>SUMPRODUCT(('Hypothèses des scénarios'!$D$43:$D$1010=$B39)*('Hypothèses des scénarios'!$AM$43:$AM$1010&lt;=AC$15)*('Hypothèses des scénarios'!$AN$43:$AN$1010&gt;=AC$15),('Hypothèses des scénarios'!$AH$43:$AH$1010))</f>
        <v>0</v>
      </c>
      <c r="AD39" s="107">
        <f>SUMPRODUCT(('Hypothèses des scénarios'!$D$43:$D$1010=$B39)*('Hypothèses des scénarios'!$AM$43:$AM$1010&lt;=AD$15)*('Hypothèses des scénarios'!$AN$43:$AN$1010&gt;=AD$15),('Hypothèses des scénarios'!$AH$43:$AH$1010))</f>
        <v>0</v>
      </c>
    </row>
    <row r="40" spans="2:30" s="182" customFormat="1" x14ac:dyDescent="0.2">
      <c r="B40" s="13" t="s">
        <v>59</v>
      </c>
      <c r="C40" s="183"/>
      <c r="D40" s="184"/>
      <c r="E40" s="186"/>
      <c r="F40" s="181">
        <f t="shared" ref="F40:AD40" si="11">F39*((1+$C$3)^F$14)</f>
        <v>0</v>
      </c>
      <c r="G40" s="181">
        <f t="shared" si="11"/>
        <v>0</v>
      </c>
      <c r="H40" s="181">
        <f t="shared" si="11"/>
        <v>0</v>
      </c>
      <c r="I40" s="181">
        <f t="shared" si="11"/>
        <v>0</v>
      </c>
      <c r="J40" s="181">
        <f t="shared" si="11"/>
        <v>0</v>
      </c>
      <c r="K40" s="181">
        <f t="shared" si="11"/>
        <v>0</v>
      </c>
      <c r="L40" s="181">
        <f t="shared" si="11"/>
        <v>0</v>
      </c>
      <c r="M40" s="181">
        <f t="shared" si="11"/>
        <v>0</v>
      </c>
      <c r="N40" s="181">
        <f t="shared" si="11"/>
        <v>0</v>
      </c>
      <c r="O40" s="181">
        <f t="shared" si="11"/>
        <v>0</v>
      </c>
      <c r="P40" s="181">
        <f t="shared" si="11"/>
        <v>0</v>
      </c>
      <c r="Q40" s="181">
        <f t="shared" si="11"/>
        <v>0</v>
      </c>
      <c r="R40" s="181">
        <f t="shared" si="11"/>
        <v>0</v>
      </c>
      <c r="S40" s="181">
        <f t="shared" si="11"/>
        <v>0</v>
      </c>
      <c r="T40" s="181">
        <f t="shared" si="11"/>
        <v>0</v>
      </c>
      <c r="U40" s="181">
        <f t="shared" si="11"/>
        <v>0</v>
      </c>
      <c r="V40" s="181">
        <f t="shared" si="11"/>
        <v>0</v>
      </c>
      <c r="W40" s="181">
        <f t="shared" si="11"/>
        <v>0</v>
      </c>
      <c r="X40" s="181">
        <f t="shared" si="11"/>
        <v>0</v>
      </c>
      <c r="Y40" s="181">
        <f t="shared" si="11"/>
        <v>0</v>
      </c>
      <c r="Z40" s="181">
        <f t="shared" si="11"/>
        <v>0</v>
      </c>
      <c r="AA40" s="181">
        <f t="shared" si="11"/>
        <v>0</v>
      </c>
      <c r="AB40" s="181">
        <f t="shared" si="11"/>
        <v>0</v>
      </c>
      <c r="AC40" s="181">
        <f t="shared" si="11"/>
        <v>0</v>
      </c>
      <c r="AD40" s="181">
        <f t="shared" si="11"/>
        <v>0</v>
      </c>
    </row>
    <row r="41" spans="2:30" ht="15" x14ac:dyDescent="0.2">
      <c r="B41" s="12" t="s">
        <v>47</v>
      </c>
      <c r="C41" s="114">
        <f ca="1">'Hypothèses des scénarios'!AH27</f>
        <v>0</v>
      </c>
      <c r="D41" s="22"/>
      <c r="E41" s="38" t="s">
        <v>2</v>
      </c>
      <c r="F41" s="107">
        <f>SUMPRODUCT(('Hypothèses des scénarios'!$D$43:$D$1010=$B41)*('Hypothèses des scénarios'!$AM$43:$AM$1010&lt;=F$15)*('Hypothèses des scénarios'!$AN$43:$AN$1010&gt;=F$15),('Hypothèses des scénarios'!$AH$43:$AH$1010))</f>
        <v>0</v>
      </c>
      <c r="G41" s="107">
        <f>SUMPRODUCT(('Hypothèses des scénarios'!$D$43:$D$1010=$B41)*('Hypothèses des scénarios'!$AM$43:$AM$1010&lt;=G$15)*('Hypothèses des scénarios'!$AN$43:$AN$1010&gt;=G$15),('Hypothèses des scénarios'!$AH$43:$AH$1010))</f>
        <v>0</v>
      </c>
      <c r="H41" s="107">
        <f>SUMPRODUCT(('Hypothèses des scénarios'!$D$43:$D$1010=$B41)*('Hypothèses des scénarios'!$AM$43:$AM$1010&lt;=H$15)*('Hypothèses des scénarios'!$AN$43:$AN$1010&gt;=H$15),('Hypothèses des scénarios'!$AH$43:$AH$1010))</f>
        <v>0</v>
      </c>
      <c r="I41" s="107">
        <f>SUMPRODUCT(('Hypothèses des scénarios'!$D$43:$D$1010=$B41)*('Hypothèses des scénarios'!$AM$43:$AM$1010&lt;=I$15)*('Hypothèses des scénarios'!$AN$43:$AN$1010&gt;=I$15),('Hypothèses des scénarios'!$AH$43:$AH$1010))</f>
        <v>0</v>
      </c>
      <c r="J41" s="107">
        <f>SUMPRODUCT(('Hypothèses des scénarios'!$D$43:$D$1010=$B41)*('Hypothèses des scénarios'!$AM$43:$AM$1010&lt;=J$15)*('Hypothèses des scénarios'!$AN$43:$AN$1010&gt;=J$15),('Hypothèses des scénarios'!$AH$43:$AH$1010))</f>
        <v>0</v>
      </c>
      <c r="K41" s="107">
        <f>SUMPRODUCT(('Hypothèses des scénarios'!$D$43:$D$1010=$B41)*('Hypothèses des scénarios'!$AM$43:$AM$1010&lt;=K$15)*('Hypothèses des scénarios'!$AN$43:$AN$1010&gt;=K$15),('Hypothèses des scénarios'!$AH$43:$AH$1010))</f>
        <v>0</v>
      </c>
      <c r="L41" s="107">
        <f>SUMPRODUCT(('Hypothèses des scénarios'!$D$43:$D$1010=$B41)*('Hypothèses des scénarios'!$AM$43:$AM$1010&lt;=L$15)*('Hypothèses des scénarios'!$AN$43:$AN$1010&gt;=L$15),('Hypothèses des scénarios'!$AH$43:$AH$1010))</f>
        <v>0</v>
      </c>
      <c r="M41" s="107">
        <f>SUMPRODUCT(('Hypothèses des scénarios'!$D$43:$D$1010=$B41)*('Hypothèses des scénarios'!$AM$43:$AM$1010&lt;=M$15)*('Hypothèses des scénarios'!$AN$43:$AN$1010&gt;=M$15),('Hypothèses des scénarios'!$AH$43:$AH$1010))</f>
        <v>0</v>
      </c>
      <c r="N41" s="107">
        <f>SUMPRODUCT(('Hypothèses des scénarios'!$D$43:$D$1010=$B41)*('Hypothèses des scénarios'!$AM$43:$AM$1010&lt;=N$15)*('Hypothèses des scénarios'!$AN$43:$AN$1010&gt;=N$15),('Hypothèses des scénarios'!$AH$43:$AH$1010))</f>
        <v>0</v>
      </c>
      <c r="O41" s="107">
        <f>SUMPRODUCT(('Hypothèses des scénarios'!$D$43:$D$1010=$B41)*('Hypothèses des scénarios'!$AM$43:$AM$1010&lt;=O$15)*('Hypothèses des scénarios'!$AN$43:$AN$1010&gt;=O$15),('Hypothèses des scénarios'!$AH$43:$AH$1010))</f>
        <v>0</v>
      </c>
      <c r="P41" s="107">
        <f>SUMPRODUCT(('Hypothèses des scénarios'!$D$43:$D$1010=$B41)*('Hypothèses des scénarios'!$AM$43:$AM$1010&lt;=P$15)*('Hypothèses des scénarios'!$AN$43:$AN$1010&gt;=P$15),('Hypothèses des scénarios'!$AH$43:$AH$1010))</f>
        <v>0</v>
      </c>
      <c r="Q41" s="107">
        <f>SUMPRODUCT(('Hypothèses des scénarios'!$D$43:$D$1010=$B41)*('Hypothèses des scénarios'!$AM$43:$AM$1010&lt;=Q$15)*('Hypothèses des scénarios'!$AN$43:$AN$1010&gt;=Q$15),('Hypothèses des scénarios'!$AH$43:$AH$1010))</f>
        <v>0</v>
      </c>
      <c r="R41" s="107">
        <f>SUMPRODUCT(('Hypothèses des scénarios'!$D$43:$D$1010=$B41)*('Hypothèses des scénarios'!$AM$43:$AM$1010&lt;=R$15)*('Hypothèses des scénarios'!$AN$43:$AN$1010&gt;=R$15),('Hypothèses des scénarios'!$AH$43:$AH$1010))</f>
        <v>0</v>
      </c>
      <c r="S41" s="107">
        <f>SUMPRODUCT(('Hypothèses des scénarios'!$D$43:$D$1010=$B41)*('Hypothèses des scénarios'!$AM$43:$AM$1010&lt;=S$15)*('Hypothèses des scénarios'!$AN$43:$AN$1010&gt;=S$15),('Hypothèses des scénarios'!$AH$43:$AH$1010))</f>
        <v>0</v>
      </c>
      <c r="T41" s="107">
        <f>SUMPRODUCT(('Hypothèses des scénarios'!$D$43:$D$1010=$B41)*('Hypothèses des scénarios'!$AM$43:$AM$1010&lt;=T$15)*('Hypothèses des scénarios'!$AN$43:$AN$1010&gt;=T$15),('Hypothèses des scénarios'!$AH$43:$AH$1010))</f>
        <v>0</v>
      </c>
      <c r="U41" s="107">
        <f>SUMPRODUCT(('Hypothèses des scénarios'!$D$43:$D$1010=$B41)*('Hypothèses des scénarios'!$AM$43:$AM$1010&lt;=U$15)*('Hypothèses des scénarios'!$AN$43:$AN$1010&gt;=U$15),('Hypothèses des scénarios'!$AH$43:$AH$1010))</f>
        <v>0</v>
      </c>
      <c r="V41" s="107">
        <f>SUMPRODUCT(('Hypothèses des scénarios'!$D$43:$D$1010=$B41)*('Hypothèses des scénarios'!$AM$43:$AM$1010&lt;=V$15)*('Hypothèses des scénarios'!$AN$43:$AN$1010&gt;=V$15),('Hypothèses des scénarios'!$AH$43:$AH$1010))</f>
        <v>0</v>
      </c>
      <c r="W41" s="107">
        <f>SUMPRODUCT(('Hypothèses des scénarios'!$D$43:$D$1010=$B41)*('Hypothèses des scénarios'!$AM$43:$AM$1010&lt;=W$15)*('Hypothèses des scénarios'!$AN$43:$AN$1010&gt;=W$15),('Hypothèses des scénarios'!$AH$43:$AH$1010))</f>
        <v>0</v>
      </c>
      <c r="X41" s="107">
        <f>SUMPRODUCT(('Hypothèses des scénarios'!$D$43:$D$1010=$B41)*('Hypothèses des scénarios'!$AM$43:$AM$1010&lt;=X$15)*('Hypothèses des scénarios'!$AN$43:$AN$1010&gt;=X$15),('Hypothèses des scénarios'!$AH$43:$AH$1010))</f>
        <v>0</v>
      </c>
      <c r="Y41" s="107">
        <f>SUMPRODUCT(('Hypothèses des scénarios'!$D$43:$D$1010=$B41)*('Hypothèses des scénarios'!$AM$43:$AM$1010&lt;=Y$15)*('Hypothèses des scénarios'!$AN$43:$AN$1010&gt;=Y$15),('Hypothèses des scénarios'!$AH$43:$AH$1010))</f>
        <v>0</v>
      </c>
      <c r="Z41" s="107">
        <f>SUMPRODUCT(('Hypothèses des scénarios'!$D$43:$D$1010=$B41)*('Hypothèses des scénarios'!$AM$43:$AM$1010&lt;=Z$15)*('Hypothèses des scénarios'!$AN$43:$AN$1010&gt;=Z$15),('Hypothèses des scénarios'!$AH$43:$AH$1010))</f>
        <v>0</v>
      </c>
      <c r="AA41" s="107">
        <f>SUMPRODUCT(('Hypothèses des scénarios'!$D$43:$D$1010=$B41)*('Hypothèses des scénarios'!$AM$43:$AM$1010&lt;=AA$15)*('Hypothèses des scénarios'!$AN$43:$AN$1010&gt;=AA$15),('Hypothèses des scénarios'!$AH$43:$AH$1010))</f>
        <v>0</v>
      </c>
      <c r="AB41" s="107">
        <f>SUMPRODUCT(('Hypothèses des scénarios'!$D$43:$D$1010=$B41)*('Hypothèses des scénarios'!$AM$43:$AM$1010&lt;=AB$15)*('Hypothèses des scénarios'!$AN$43:$AN$1010&gt;=AB$15),('Hypothèses des scénarios'!$AH$43:$AH$1010))</f>
        <v>0</v>
      </c>
      <c r="AC41" s="107">
        <f>SUMPRODUCT(('Hypothèses des scénarios'!$D$43:$D$1010=$B41)*('Hypothèses des scénarios'!$AM$43:$AM$1010&lt;=AC$15)*('Hypothèses des scénarios'!$AN$43:$AN$1010&gt;=AC$15),('Hypothèses des scénarios'!$AH$43:$AH$1010))</f>
        <v>0</v>
      </c>
      <c r="AD41" s="107">
        <f>SUMPRODUCT(('Hypothèses des scénarios'!$D$43:$D$1010=$B41)*('Hypothèses des scénarios'!$AM$43:$AM$1010&lt;=AD$15)*('Hypothèses des scénarios'!$AN$43:$AN$1010&gt;=AD$15),('Hypothèses des scénarios'!$AH$43:$AH$1010))</f>
        <v>0</v>
      </c>
    </row>
    <row r="42" spans="2:30" s="182" customFormat="1" x14ac:dyDescent="0.2">
      <c r="B42" s="13" t="s">
        <v>59</v>
      </c>
      <c r="C42" s="183"/>
      <c r="D42" s="184"/>
      <c r="E42" s="186"/>
      <c r="F42" s="181">
        <f t="shared" ref="F42:AD42" si="12">F41*((1+$C$3)^F$14)</f>
        <v>0</v>
      </c>
      <c r="G42" s="181">
        <f t="shared" si="12"/>
        <v>0</v>
      </c>
      <c r="H42" s="181">
        <f t="shared" si="12"/>
        <v>0</v>
      </c>
      <c r="I42" s="181">
        <f t="shared" si="12"/>
        <v>0</v>
      </c>
      <c r="J42" s="181">
        <f t="shared" si="12"/>
        <v>0</v>
      </c>
      <c r="K42" s="181">
        <f t="shared" si="12"/>
        <v>0</v>
      </c>
      <c r="L42" s="181">
        <f t="shared" si="12"/>
        <v>0</v>
      </c>
      <c r="M42" s="181">
        <f t="shared" si="12"/>
        <v>0</v>
      </c>
      <c r="N42" s="181">
        <f t="shared" si="12"/>
        <v>0</v>
      </c>
      <c r="O42" s="181">
        <f t="shared" si="12"/>
        <v>0</v>
      </c>
      <c r="P42" s="181">
        <f t="shared" si="12"/>
        <v>0</v>
      </c>
      <c r="Q42" s="181">
        <f t="shared" si="12"/>
        <v>0</v>
      </c>
      <c r="R42" s="181">
        <f t="shared" si="12"/>
        <v>0</v>
      </c>
      <c r="S42" s="181">
        <f t="shared" si="12"/>
        <v>0</v>
      </c>
      <c r="T42" s="181">
        <f t="shared" si="12"/>
        <v>0</v>
      </c>
      <c r="U42" s="181">
        <f t="shared" si="12"/>
        <v>0</v>
      </c>
      <c r="V42" s="181">
        <f t="shared" si="12"/>
        <v>0</v>
      </c>
      <c r="W42" s="181">
        <f t="shared" si="12"/>
        <v>0</v>
      </c>
      <c r="X42" s="181">
        <f t="shared" si="12"/>
        <v>0</v>
      </c>
      <c r="Y42" s="181">
        <f t="shared" si="12"/>
        <v>0</v>
      </c>
      <c r="Z42" s="181">
        <f t="shared" si="12"/>
        <v>0</v>
      </c>
      <c r="AA42" s="181">
        <f t="shared" si="12"/>
        <v>0</v>
      </c>
      <c r="AB42" s="181">
        <f t="shared" si="12"/>
        <v>0</v>
      </c>
      <c r="AC42" s="181">
        <f t="shared" si="12"/>
        <v>0</v>
      </c>
      <c r="AD42" s="181">
        <f t="shared" si="12"/>
        <v>0</v>
      </c>
    </row>
    <row r="43" spans="2:30" ht="15" x14ac:dyDescent="0.2">
      <c r="B43" s="12" t="s">
        <v>48</v>
      </c>
      <c r="C43" s="114">
        <f ca="1">'Hypothèses des scénarios'!AH28</f>
        <v>0</v>
      </c>
      <c r="D43" s="22"/>
      <c r="E43" s="38" t="s">
        <v>2</v>
      </c>
      <c r="F43" s="107">
        <f>SUMPRODUCT(('Hypothèses des scénarios'!$D$43:$D$1010=$B43)*('Hypothèses des scénarios'!$AM$43:$AM$1010&lt;=F$15)*('Hypothèses des scénarios'!$AN$43:$AN$1010&gt;=F$15),('Hypothèses des scénarios'!$AH$43:$AH$1010))</f>
        <v>0</v>
      </c>
      <c r="G43" s="107">
        <f>SUMPRODUCT(('Hypothèses des scénarios'!$D$43:$D$1010=$B43)*('Hypothèses des scénarios'!$AM$43:$AM$1010&lt;=G$15)*('Hypothèses des scénarios'!$AN$43:$AN$1010&gt;=G$15),('Hypothèses des scénarios'!$AH$43:$AH$1010))</f>
        <v>0</v>
      </c>
      <c r="H43" s="107">
        <f>SUMPRODUCT(('Hypothèses des scénarios'!$D$43:$D$1010=$B43)*('Hypothèses des scénarios'!$AM$43:$AM$1010&lt;=H$15)*('Hypothèses des scénarios'!$AN$43:$AN$1010&gt;=H$15),('Hypothèses des scénarios'!$AH$43:$AH$1010))</f>
        <v>0</v>
      </c>
      <c r="I43" s="107">
        <f>SUMPRODUCT(('Hypothèses des scénarios'!$D$43:$D$1010=$B43)*('Hypothèses des scénarios'!$AM$43:$AM$1010&lt;=I$15)*('Hypothèses des scénarios'!$AN$43:$AN$1010&gt;=I$15),('Hypothèses des scénarios'!$AH$43:$AH$1010))</f>
        <v>0</v>
      </c>
      <c r="J43" s="107">
        <f>SUMPRODUCT(('Hypothèses des scénarios'!$D$43:$D$1010=$B43)*('Hypothèses des scénarios'!$AM$43:$AM$1010&lt;=J$15)*('Hypothèses des scénarios'!$AN$43:$AN$1010&gt;=J$15),('Hypothèses des scénarios'!$AH$43:$AH$1010))</f>
        <v>0</v>
      </c>
      <c r="K43" s="107">
        <f>SUMPRODUCT(('Hypothèses des scénarios'!$D$43:$D$1010=$B43)*('Hypothèses des scénarios'!$AM$43:$AM$1010&lt;=K$15)*('Hypothèses des scénarios'!$AN$43:$AN$1010&gt;=K$15),('Hypothèses des scénarios'!$AH$43:$AH$1010))</f>
        <v>0</v>
      </c>
      <c r="L43" s="107">
        <f>SUMPRODUCT(('Hypothèses des scénarios'!$D$43:$D$1010=$B43)*('Hypothèses des scénarios'!$AM$43:$AM$1010&lt;=L$15)*('Hypothèses des scénarios'!$AN$43:$AN$1010&gt;=L$15),('Hypothèses des scénarios'!$AH$43:$AH$1010))</f>
        <v>0</v>
      </c>
      <c r="M43" s="107">
        <f>SUMPRODUCT(('Hypothèses des scénarios'!$D$43:$D$1010=$B43)*('Hypothèses des scénarios'!$AM$43:$AM$1010&lt;=M$15)*('Hypothèses des scénarios'!$AN$43:$AN$1010&gt;=M$15),('Hypothèses des scénarios'!$AH$43:$AH$1010))</f>
        <v>0</v>
      </c>
      <c r="N43" s="107">
        <f>SUMPRODUCT(('Hypothèses des scénarios'!$D$43:$D$1010=$B43)*('Hypothèses des scénarios'!$AM$43:$AM$1010&lt;=N$15)*('Hypothèses des scénarios'!$AN$43:$AN$1010&gt;=N$15),('Hypothèses des scénarios'!$AH$43:$AH$1010))</f>
        <v>0</v>
      </c>
      <c r="O43" s="107">
        <f>SUMPRODUCT(('Hypothèses des scénarios'!$D$43:$D$1010=$B43)*('Hypothèses des scénarios'!$AM$43:$AM$1010&lt;=O$15)*('Hypothèses des scénarios'!$AN$43:$AN$1010&gt;=O$15),('Hypothèses des scénarios'!$AH$43:$AH$1010))</f>
        <v>0</v>
      </c>
      <c r="P43" s="107">
        <f>SUMPRODUCT(('Hypothèses des scénarios'!$D$43:$D$1010=$B43)*('Hypothèses des scénarios'!$AM$43:$AM$1010&lt;=P$15)*('Hypothèses des scénarios'!$AN$43:$AN$1010&gt;=P$15),('Hypothèses des scénarios'!$AH$43:$AH$1010))</f>
        <v>0</v>
      </c>
      <c r="Q43" s="107">
        <f>SUMPRODUCT(('Hypothèses des scénarios'!$D$43:$D$1010=$B43)*('Hypothèses des scénarios'!$AM$43:$AM$1010&lt;=Q$15)*('Hypothèses des scénarios'!$AN$43:$AN$1010&gt;=Q$15),('Hypothèses des scénarios'!$AH$43:$AH$1010))</f>
        <v>0</v>
      </c>
      <c r="R43" s="107">
        <f>SUMPRODUCT(('Hypothèses des scénarios'!$D$43:$D$1010=$B43)*('Hypothèses des scénarios'!$AM$43:$AM$1010&lt;=R$15)*('Hypothèses des scénarios'!$AN$43:$AN$1010&gt;=R$15),('Hypothèses des scénarios'!$AH$43:$AH$1010))</f>
        <v>0</v>
      </c>
      <c r="S43" s="107">
        <f>SUMPRODUCT(('Hypothèses des scénarios'!$D$43:$D$1010=$B43)*('Hypothèses des scénarios'!$AM$43:$AM$1010&lt;=S$15)*('Hypothèses des scénarios'!$AN$43:$AN$1010&gt;=S$15),('Hypothèses des scénarios'!$AH$43:$AH$1010))</f>
        <v>0</v>
      </c>
      <c r="T43" s="107">
        <f>SUMPRODUCT(('Hypothèses des scénarios'!$D$43:$D$1010=$B43)*('Hypothèses des scénarios'!$AM$43:$AM$1010&lt;=T$15)*('Hypothèses des scénarios'!$AN$43:$AN$1010&gt;=T$15),('Hypothèses des scénarios'!$AH$43:$AH$1010))</f>
        <v>0</v>
      </c>
      <c r="U43" s="107">
        <f>SUMPRODUCT(('Hypothèses des scénarios'!$D$43:$D$1010=$B43)*('Hypothèses des scénarios'!$AM$43:$AM$1010&lt;=U$15)*('Hypothèses des scénarios'!$AN$43:$AN$1010&gt;=U$15),('Hypothèses des scénarios'!$AH$43:$AH$1010))</f>
        <v>0</v>
      </c>
      <c r="V43" s="107">
        <f>SUMPRODUCT(('Hypothèses des scénarios'!$D$43:$D$1010=$B43)*('Hypothèses des scénarios'!$AM$43:$AM$1010&lt;=V$15)*('Hypothèses des scénarios'!$AN$43:$AN$1010&gt;=V$15),('Hypothèses des scénarios'!$AH$43:$AH$1010))</f>
        <v>0</v>
      </c>
      <c r="W43" s="107">
        <f>SUMPRODUCT(('Hypothèses des scénarios'!$D$43:$D$1010=$B43)*('Hypothèses des scénarios'!$AM$43:$AM$1010&lt;=W$15)*('Hypothèses des scénarios'!$AN$43:$AN$1010&gt;=W$15),('Hypothèses des scénarios'!$AH$43:$AH$1010))</f>
        <v>0</v>
      </c>
      <c r="X43" s="107">
        <f>SUMPRODUCT(('Hypothèses des scénarios'!$D$43:$D$1010=$B43)*('Hypothèses des scénarios'!$AM$43:$AM$1010&lt;=X$15)*('Hypothèses des scénarios'!$AN$43:$AN$1010&gt;=X$15),('Hypothèses des scénarios'!$AH$43:$AH$1010))</f>
        <v>0</v>
      </c>
      <c r="Y43" s="107">
        <f>SUMPRODUCT(('Hypothèses des scénarios'!$D$43:$D$1010=$B43)*('Hypothèses des scénarios'!$AM$43:$AM$1010&lt;=Y$15)*('Hypothèses des scénarios'!$AN$43:$AN$1010&gt;=Y$15),('Hypothèses des scénarios'!$AH$43:$AH$1010))</f>
        <v>0</v>
      </c>
      <c r="Z43" s="107">
        <f>SUMPRODUCT(('Hypothèses des scénarios'!$D$43:$D$1010=$B43)*('Hypothèses des scénarios'!$AM$43:$AM$1010&lt;=Z$15)*('Hypothèses des scénarios'!$AN$43:$AN$1010&gt;=Z$15),('Hypothèses des scénarios'!$AH$43:$AH$1010))</f>
        <v>0</v>
      </c>
      <c r="AA43" s="107">
        <f>SUMPRODUCT(('Hypothèses des scénarios'!$D$43:$D$1010=$B43)*('Hypothèses des scénarios'!$AM$43:$AM$1010&lt;=AA$15)*('Hypothèses des scénarios'!$AN$43:$AN$1010&gt;=AA$15),('Hypothèses des scénarios'!$AH$43:$AH$1010))</f>
        <v>0</v>
      </c>
      <c r="AB43" s="107">
        <f>SUMPRODUCT(('Hypothèses des scénarios'!$D$43:$D$1010=$B43)*('Hypothèses des scénarios'!$AM$43:$AM$1010&lt;=AB$15)*('Hypothèses des scénarios'!$AN$43:$AN$1010&gt;=AB$15),('Hypothèses des scénarios'!$AH$43:$AH$1010))</f>
        <v>0</v>
      </c>
      <c r="AC43" s="107">
        <f>SUMPRODUCT(('Hypothèses des scénarios'!$D$43:$D$1010=$B43)*('Hypothèses des scénarios'!$AM$43:$AM$1010&lt;=AC$15)*('Hypothèses des scénarios'!$AN$43:$AN$1010&gt;=AC$15),('Hypothèses des scénarios'!$AH$43:$AH$1010))</f>
        <v>0</v>
      </c>
      <c r="AD43" s="107">
        <f>SUMPRODUCT(('Hypothèses des scénarios'!$D$43:$D$1010=$B43)*('Hypothèses des scénarios'!$AM$43:$AM$1010&lt;=AD$15)*('Hypothèses des scénarios'!$AN$43:$AN$1010&gt;=AD$15),('Hypothèses des scénarios'!$AH$43:$AH$1010))</f>
        <v>0</v>
      </c>
    </row>
    <row r="44" spans="2:30" s="182" customFormat="1" x14ac:dyDescent="0.2">
      <c r="B44" s="13" t="s">
        <v>59</v>
      </c>
      <c r="C44" s="183"/>
      <c r="D44" s="184"/>
      <c r="E44" s="185"/>
      <c r="F44" s="181">
        <f t="shared" ref="F44:AD44" si="13">F43*((1+$C$2)^F$14)</f>
        <v>0</v>
      </c>
      <c r="G44" s="181">
        <f t="shared" si="13"/>
        <v>0</v>
      </c>
      <c r="H44" s="181">
        <f t="shared" si="13"/>
        <v>0</v>
      </c>
      <c r="I44" s="181">
        <f t="shared" si="13"/>
        <v>0</v>
      </c>
      <c r="J44" s="181">
        <f t="shared" si="13"/>
        <v>0</v>
      </c>
      <c r="K44" s="181">
        <f t="shared" si="13"/>
        <v>0</v>
      </c>
      <c r="L44" s="181">
        <f t="shared" si="13"/>
        <v>0</v>
      </c>
      <c r="M44" s="181">
        <f t="shared" si="13"/>
        <v>0</v>
      </c>
      <c r="N44" s="181">
        <f t="shared" si="13"/>
        <v>0</v>
      </c>
      <c r="O44" s="181">
        <f t="shared" si="13"/>
        <v>0</v>
      </c>
      <c r="P44" s="181">
        <f t="shared" si="13"/>
        <v>0</v>
      </c>
      <c r="Q44" s="181">
        <f t="shared" si="13"/>
        <v>0</v>
      </c>
      <c r="R44" s="181">
        <f t="shared" si="13"/>
        <v>0</v>
      </c>
      <c r="S44" s="181">
        <f t="shared" si="13"/>
        <v>0</v>
      </c>
      <c r="T44" s="181">
        <f t="shared" si="13"/>
        <v>0</v>
      </c>
      <c r="U44" s="181">
        <f t="shared" si="13"/>
        <v>0</v>
      </c>
      <c r="V44" s="181">
        <f t="shared" si="13"/>
        <v>0</v>
      </c>
      <c r="W44" s="181">
        <f t="shared" si="13"/>
        <v>0</v>
      </c>
      <c r="X44" s="181">
        <f t="shared" si="13"/>
        <v>0</v>
      </c>
      <c r="Y44" s="181">
        <f t="shared" si="13"/>
        <v>0</v>
      </c>
      <c r="Z44" s="181">
        <f t="shared" si="13"/>
        <v>0</v>
      </c>
      <c r="AA44" s="181">
        <f t="shared" si="13"/>
        <v>0</v>
      </c>
      <c r="AB44" s="181">
        <f t="shared" si="13"/>
        <v>0</v>
      </c>
      <c r="AC44" s="181">
        <f t="shared" si="13"/>
        <v>0</v>
      </c>
      <c r="AD44" s="181">
        <f t="shared" si="13"/>
        <v>0</v>
      </c>
    </row>
    <row r="45" spans="2:30" ht="15" x14ac:dyDescent="0.2">
      <c r="B45" s="12" t="s">
        <v>49</v>
      </c>
      <c r="C45" s="114">
        <f ca="1">'Hypothèses des scénarios'!AH29</f>
        <v>0</v>
      </c>
      <c r="D45" s="22"/>
      <c r="E45" s="38" t="s">
        <v>2</v>
      </c>
      <c r="F45" s="107">
        <f>SUMPRODUCT(('Hypothèses des scénarios'!$D$43:$D$1010=$B45)*('Hypothèses des scénarios'!$AM$43:$AM$1010&lt;=F$15)*('Hypothèses des scénarios'!$AN$43:$AN$1010&gt;=F$15),('Hypothèses des scénarios'!$AH$43:$AH$1010))</f>
        <v>0</v>
      </c>
      <c r="G45" s="107">
        <f>SUMPRODUCT(('Hypothèses des scénarios'!$D$43:$D$1010=$B45)*('Hypothèses des scénarios'!$AM$43:$AM$1010&lt;=G$15)*('Hypothèses des scénarios'!$AN$43:$AN$1010&gt;=G$15),('Hypothèses des scénarios'!$AH$43:$AH$1010))</f>
        <v>0</v>
      </c>
      <c r="H45" s="107">
        <f>SUMPRODUCT(('Hypothèses des scénarios'!$D$43:$D$1010=$B45)*('Hypothèses des scénarios'!$AM$43:$AM$1010&lt;=H$15)*('Hypothèses des scénarios'!$AN$43:$AN$1010&gt;=H$15),('Hypothèses des scénarios'!$AH$43:$AH$1010))</f>
        <v>0</v>
      </c>
      <c r="I45" s="107">
        <f>SUMPRODUCT(('Hypothèses des scénarios'!$D$43:$D$1010=$B45)*('Hypothèses des scénarios'!$AM$43:$AM$1010&lt;=I$15)*('Hypothèses des scénarios'!$AN$43:$AN$1010&gt;=I$15),('Hypothèses des scénarios'!$AH$43:$AH$1010))</f>
        <v>0</v>
      </c>
      <c r="J45" s="107">
        <f>SUMPRODUCT(('Hypothèses des scénarios'!$D$43:$D$1010=$B45)*('Hypothèses des scénarios'!$AM$43:$AM$1010&lt;=J$15)*('Hypothèses des scénarios'!$AN$43:$AN$1010&gt;=J$15),('Hypothèses des scénarios'!$AH$43:$AH$1010))</f>
        <v>0</v>
      </c>
      <c r="K45" s="107">
        <f>SUMPRODUCT(('Hypothèses des scénarios'!$D$43:$D$1010=$B45)*('Hypothèses des scénarios'!$AM$43:$AM$1010&lt;=K$15)*('Hypothèses des scénarios'!$AN$43:$AN$1010&gt;=K$15),('Hypothèses des scénarios'!$AH$43:$AH$1010))</f>
        <v>0</v>
      </c>
      <c r="L45" s="107">
        <f>SUMPRODUCT(('Hypothèses des scénarios'!$D$43:$D$1010=$B45)*('Hypothèses des scénarios'!$AM$43:$AM$1010&lt;=L$15)*('Hypothèses des scénarios'!$AN$43:$AN$1010&gt;=L$15),('Hypothèses des scénarios'!$AH$43:$AH$1010))</f>
        <v>0</v>
      </c>
      <c r="M45" s="107">
        <f>SUMPRODUCT(('Hypothèses des scénarios'!$D$43:$D$1010=$B45)*('Hypothèses des scénarios'!$AM$43:$AM$1010&lt;=M$15)*('Hypothèses des scénarios'!$AN$43:$AN$1010&gt;=M$15),('Hypothèses des scénarios'!$AH$43:$AH$1010))</f>
        <v>0</v>
      </c>
      <c r="N45" s="107">
        <f>SUMPRODUCT(('Hypothèses des scénarios'!$D$43:$D$1010=$B45)*('Hypothèses des scénarios'!$AM$43:$AM$1010&lt;=N$15)*('Hypothèses des scénarios'!$AN$43:$AN$1010&gt;=N$15),('Hypothèses des scénarios'!$AH$43:$AH$1010))</f>
        <v>0</v>
      </c>
      <c r="O45" s="107">
        <f>SUMPRODUCT(('Hypothèses des scénarios'!$D$43:$D$1010=$B45)*('Hypothèses des scénarios'!$AM$43:$AM$1010&lt;=O$15)*('Hypothèses des scénarios'!$AN$43:$AN$1010&gt;=O$15),('Hypothèses des scénarios'!$AH$43:$AH$1010))</f>
        <v>0</v>
      </c>
      <c r="P45" s="107">
        <f>SUMPRODUCT(('Hypothèses des scénarios'!$D$43:$D$1010=$B45)*('Hypothèses des scénarios'!$AM$43:$AM$1010&lt;=P$15)*('Hypothèses des scénarios'!$AN$43:$AN$1010&gt;=P$15),('Hypothèses des scénarios'!$AH$43:$AH$1010))</f>
        <v>0</v>
      </c>
      <c r="Q45" s="107">
        <f>SUMPRODUCT(('Hypothèses des scénarios'!$D$43:$D$1010=$B45)*('Hypothèses des scénarios'!$AM$43:$AM$1010&lt;=Q$15)*('Hypothèses des scénarios'!$AN$43:$AN$1010&gt;=Q$15),('Hypothèses des scénarios'!$AH$43:$AH$1010))</f>
        <v>0</v>
      </c>
      <c r="R45" s="107">
        <f>SUMPRODUCT(('Hypothèses des scénarios'!$D$43:$D$1010=$B45)*('Hypothèses des scénarios'!$AM$43:$AM$1010&lt;=R$15)*('Hypothèses des scénarios'!$AN$43:$AN$1010&gt;=R$15),('Hypothèses des scénarios'!$AH$43:$AH$1010))</f>
        <v>0</v>
      </c>
      <c r="S45" s="107">
        <f>SUMPRODUCT(('Hypothèses des scénarios'!$D$43:$D$1010=$B45)*('Hypothèses des scénarios'!$AM$43:$AM$1010&lt;=S$15)*('Hypothèses des scénarios'!$AN$43:$AN$1010&gt;=S$15),('Hypothèses des scénarios'!$AH$43:$AH$1010))</f>
        <v>0</v>
      </c>
      <c r="T45" s="107">
        <f>SUMPRODUCT(('Hypothèses des scénarios'!$D$43:$D$1010=$B45)*('Hypothèses des scénarios'!$AM$43:$AM$1010&lt;=T$15)*('Hypothèses des scénarios'!$AN$43:$AN$1010&gt;=T$15),('Hypothèses des scénarios'!$AH$43:$AH$1010))</f>
        <v>0</v>
      </c>
      <c r="U45" s="107">
        <f>SUMPRODUCT(('Hypothèses des scénarios'!$D$43:$D$1010=$B45)*('Hypothèses des scénarios'!$AM$43:$AM$1010&lt;=U$15)*('Hypothèses des scénarios'!$AN$43:$AN$1010&gt;=U$15),('Hypothèses des scénarios'!$AH$43:$AH$1010))</f>
        <v>0</v>
      </c>
      <c r="V45" s="107">
        <f>SUMPRODUCT(('Hypothèses des scénarios'!$D$43:$D$1010=$B45)*('Hypothèses des scénarios'!$AM$43:$AM$1010&lt;=V$15)*('Hypothèses des scénarios'!$AN$43:$AN$1010&gt;=V$15),('Hypothèses des scénarios'!$AH$43:$AH$1010))</f>
        <v>0</v>
      </c>
      <c r="W45" s="107">
        <f>SUMPRODUCT(('Hypothèses des scénarios'!$D$43:$D$1010=$B45)*('Hypothèses des scénarios'!$AM$43:$AM$1010&lt;=W$15)*('Hypothèses des scénarios'!$AN$43:$AN$1010&gt;=W$15),('Hypothèses des scénarios'!$AH$43:$AH$1010))</f>
        <v>0</v>
      </c>
      <c r="X45" s="107">
        <f>SUMPRODUCT(('Hypothèses des scénarios'!$D$43:$D$1010=$B45)*('Hypothèses des scénarios'!$AM$43:$AM$1010&lt;=X$15)*('Hypothèses des scénarios'!$AN$43:$AN$1010&gt;=X$15),('Hypothèses des scénarios'!$AH$43:$AH$1010))</f>
        <v>0</v>
      </c>
      <c r="Y45" s="107">
        <f>SUMPRODUCT(('Hypothèses des scénarios'!$D$43:$D$1010=$B45)*('Hypothèses des scénarios'!$AM$43:$AM$1010&lt;=Y$15)*('Hypothèses des scénarios'!$AN$43:$AN$1010&gt;=Y$15),('Hypothèses des scénarios'!$AH$43:$AH$1010))</f>
        <v>0</v>
      </c>
      <c r="Z45" s="107">
        <f>SUMPRODUCT(('Hypothèses des scénarios'!$D$43:$D$1010=$B45)*('Hypothèses des scénarios'!$AM$43:$AM$1010&lt;=Z$15)*('Hypothèses des scénarios'!$AN$43:$AN$1010&gt;=Z$15),('Hypothèses des scénarios'!$AH$43:$AH$1010))</f>
        <v>0</v>
      </c>
      <c r="AA45" s="107">
        <f>SUMPRODUCT(('Hypothèses des scénarios'!$D$43:$D$1010=$B45)*('Hypothèses des scénarios'!$AM$43:$AM$1010&lt;=AA$15)*('Hypothèses des scénarios'!$AN$43:$AN$1010&gt;=AA$15),('Hypothèses des scénarios'!$AH$43:$AH$1010))</f>
        <v>0</v>
      </c>
      <c r="AB45" s="107">
        <f>SUMPRODUCT(('Hypothèses des scénarios'!$D$43:$D$1010=$B45)*('Hypothèses des scénarios'!$AM$43:$AM$1010&lt;=AB$15)*('Hypothèses des scénarios'!$AN$43:$AN$1010&gt;=AB$15),('Hypothèses des scénarios'!$AH$43:$AH$1010))</f>
        <v>0</v>
      </c>
      <c r="AC45" s="107">
        <f>SUMPRODUCT(('Hypothèses des scénarios'!$D$43:$D$1010=$B45)*('Hypothèses des scénarios'!$AM$43:$AM$1010&lt;=AC$15)*('Hypothèses des scénarios'!$AN$43:$AN$1010&gt;=AC$15),('Hypothèses des scénarios'!$AH$43:$AH$1010))</f>
        <v>0</v>
      </c>
      <c r="AD45" s="107">
        <f>SUMPRODUCT(('Hypothèses des scénarios'!$D$43:$D$1010=$B45)*('Hypothèses des scénarios'!$AM$43:$AM$1010&lt;=AD$15)*('Hypothèses des scénarios'!$AN$43:$AN$1010&gt;=AD$15),('Hypothèses des scénarios'!$AH$43:$AH$1010))</f>
        <v>0</v>
      </c>
    </row>
    <row r="46" spans="2:30" s="182" customFormat="1" x14ac:dyDescent="0.2">
      <c r="B46" s="13" t="s">
        <v>59</v>
      </c>
      <c r="C46" s="183"/>
      <c r="D46" s="184"/>
      <c r="E46" s="185"/>
      <c r="F46" s="181">
        <f t="shared" ref="F46:AD46" si="14">F45*((1+$C$3)^F14)</f>
        <v>0</v>
      </c>
      <c r="G46" s="181">
        <f t="shared" si="14"/>
        <v>0</v>
      </c>
      <c r="H46" s="181">
        <f t="shared" si="14"/>
        <v>0</v>
      </c>
      <c r="I46" s="181">
        <f t="shared" si="14"/>
        <v>0</v>
      </c>
      <c r="J46" s="181">
        <f t="shared" si="14"/>
        <v>0</v>
      </c>
      <c r="K46" s="181">
        <f t="shared" si="14"/>
        <v>0</v>
      </c>
      <c r="L46" s="181">
        <f t="shared" si="14"/>
        <v>0</v>
      </c>
      <c r="M46" s="181">
        <f t="shared" si="14"/>
        <v>0</v>
      </c>
      <c r="N46" s="181">
        <f t="shared" si="14"/>
        <v>0</v>
      </c>
      <c r="O46" s="181">
        <f t="shared" si="14"/>
        <v>0</v>
      </c>
      <c r="P46" s="181">
        <f t="shared" si="14"/>
        <v>0</v>
      </c>
      <c r="Q46" s="181">
        <f t="shared" si="14"/>
        <v>0</v>
      </c>
      <c r="R46" s="181">
        <f t="shared" si="14"/>
        <v>0</v>
      </c>
      <c r="S46" s="181">
        <f t="shared" si="14"/>
        <v>0</v>
      </c>
      <c r="T46" s="181">
        <f t="shared" si="14"/>
        <v>0</v>
      </c>
      <c r="U46" s="181">
        <f t="shared" si="14"/>
        <v>0</v>
      </c>
      <c r="V46" s="181">
        <f t="shared" si="14"/>
        <v>0</v>
      </c>
      <c r="W46" s="181">
        <f t="shared" si="14"/>
        <v>0</v>
      </c>
      <c r="X46" s="181">
        <f t="shared" si="14"/>
        <v>0</v>
      </c>
      <c r="Y46" s="181">
        <f t="shared" si="14"/>
        <v>0</v>
      </c>
      <c r="Z46" s="181">
        <f t="shared" si="14"/>
        <v>0</v>
      </c>
      <c r="AA46" s="181">
        <f t="shared" si="14"/>
        <v>0</v>
      </c>
      <c r="AB46" s="181">
        <f t="shared" si="14"/>
        <v>0</v>
      </c>
      <c r="AC46" s="181">
        <f t="shared" si="14"/>
        <v>0</v>
      </c>
      <c r="AD46" s="181">
        <f t="shared" si="14"/>
        <v>0</v>
      </c>
    </row>
    <row r="47" spans="2:30" ht="15" x14ac:dyDescent="0.2">
      <c r="B47" s="12" t="s">
        <v>31</v>
      </c>
      <c r="C47" s="114">
        <f ca="1">'Hypothèses des scénarios'!AH30</f>
        <v>0</v>
      </c>
      <c r="D47" s="22"/>
      <c r="E47" s="38"/>
      <c r="F47" s="107">
        <f>SUMPRODUCT(('Hypothèses des scénarios'!$D$43:$D$1010=$B47)*('Hypothèses des scénarios'!$AM$43:$AM$1010&lt;=F$15)*('Hypothèses des scénarios'!$AN$43:$AN$1010&gt;=F$15),('Hypothèses des scénarios'!$AH$43:$AH$1010))</f>
        <v>0</v>
      </c>
      <c r="G47" s="107">
        <f>SUMPRODUCT(('Hypothèses des scénarios'!$D$43:$D$1010=$B47)*('Hypothèses des scénarios'!$AM$43:$AM$1010&lt;=G$15)*('Hypothèses des scénarios'!$AN$43:$AN$1010&gt;=G$15),('Hypothèses des scénarios'!$AH$43:$AH$1010))</f>
        <v>0</v>
      </c>
      <c r="H47" s="107">
        <f>SUMPRODUCT(('Hypothèses des scénarios'!$D$43:$D$1010=$B47)*('Hypothèses des scénarios'!$AM$43:$AM$1010&lt;=H$15)*('Hypothèses des scénarios'!$AN$43:$AN$1010&gt;=H$15),('Hypothèses des scénarios'!$AH$43:$AH$1010))</f>
        <v>0</v>
      </c>
      <c r="I47" s="107">
        <f>SUMPRODUCT(('Hypothèses des scénarios'!$D$43:$D$1010=$B47)*('Hypothèses des scénarios'!$AM$43:$AM$1010&lt;=I$15)*('Hypothèses des scénarios'!$AN$43:$AN$1010&gt;=I$15),('Hypothèses des scénarios'!$AH$43:$AH$1010))</f>
        <v>0</v>
      </c>
      <c r="J47" s="107">
        <f>SUMPRODUCT(('Hypothèses des scénarios'!$D$43:$D$1010=$B47)*('Hypothèses des scénarios'!$AM$43:$AM$1010&lt;=J$15)*('Hypothèses des scénarios'!$AN$43:$AN$1010&gt;=J$15),('Hypothèses des scénarios'!$AH$43:$AH$1010))</f>
        <v>0</v>
      </c>
      <c r="K47" s="107">
        <f>SUMPRODUCT(('Hypothèses des scénarios'!$D$43:$D$1010=$B47)*('Hypothèses des scénarios'!$AM$43:$AM$1010&lt;=K$15)*('Hypothèses des scénarios'!$AN$43:$AN$1010&gt;=K$15),('Hypothèses des scénarios'!$AH$43:$AH$1010))</f>
        <v>0</v>
      </c>
      <c r="L47" s="107">
        <f>SUMPRODUCT(('Hypothèses des scénarios'!$D$43:$D$1010=$B47)*('Hypothèses des scénarios'!$AM$43:$AM$1010&lt;=L$15)*('Hypothèses des scénarios'!$AN$43:$AN$1010&gt;=L$15),('Hypothèses des scénarios'!$AH$43:$AH$1010))</f>
        <v>0</v>
      </c>
      <c r="M47" s="107">
        <f>SUMPRODUCT(('Hypothèses des scénarios'!$D$43:$D$1010=$B47)*('Hypothèses des scénarios'!$AM$43:$AM$1010&lt;=M$15)*('Hypothèses des scénarios'!$AN$43:$AN$1010&gt;=M$15),('Hypothèses des scénarios'!$AH$43:$AH$1010))</f>
        <v>0</v>
      </c>
      <c r="N47" s="107">
        <f>SUMPRODUCT(('Hypothèses des scénarios'!$D$43:$D$1010=$B47)*('Hypothèses des scénarios'!$AM$43:$AM$1010&lt;=N$15)*('Hypothèses des scénarios'!$AN$43:$AN$1010&gt;=N$15),('Hypothèses des scénarios'!$AH$43:$AH$1010))</f>
        <v>0</v>
      </c>
      <c r="O47" s="107">
        <f>SUMPRODUCT(('Hypothèses des scénarios'!$D$43:$D$1010=$B47)*('Hypothèses des scénarios'!$AM$43:$AM$1010&lt;=O$15)*('Hypothèses des scénarios'!$AN$43:$AN$1010&gt;=O$15),('Hypothèses des scénarios'!$AH$43:$AH$1010))</f>
        <v>0</v>
      </c>
      <c r="P47" s="107">
        <f>SUMPRODUCT(('Hypothèses des scénarios'!$D$43:$D$1010=$B47)*('Hypothèses des scénarios'!$AM$43:$AM$1010&lt;=P$15)*('Hypothèses des scénarios'!$AN$43:$AN$1010&gt;=P$15),('Hypothèses des scénarios'!$AH$43:$AH$1010))</f>
        <v>0</v>
      </c>
      <c r="Q47" s="107">
        <f>SUMPRODUCT(('Hypothèses des scénarios'!$D$43:$D$1010=$B47)*('Hypothèses des scénarios'!$AM$43:$AM$1010&lt;=Q$15)*('Hypothèses des scénarios'!$AN$43:$AN$1010&gt;=Q$15),('Hypothèses des scénarios'!$AH$43:$AH$1010))</f>
        <v>0</v>
      </c>
      <c r="R47" s="107">
        <f>SUMPRODUCT(('Hypothèses des scénarios'!$D$43:$D$1010=$B47)*('Hypothèses des scénarios'!$AM$43:$AM$1010&lt;=R$15)*('Hypothèses des scénarios'!$AN$43:$AN$1010&gt;=R$15),('Hypothèses des scénarios'!$AH$43:$AH$1010))</f>
        <v>0</v>
      </c>
      <c r="S47" s="107">
        <f>SUMPRODUCT(('Hypothèses des scénarios'!$D$43:$D$1010=$B47)*('Hypothèses des scénarios'!$AM$43:$AM$1010&lt;=S$15)*('Hypothèses des scénarios'!$AN$43:$AN$1010&gt;=S$15),('Hypothèses des scénarios'!$AH$43:$AH$1010))</f>
        <v>0</v>
      </c>
      <c r="T47" s="107">
        <f>SUMPRODUCT(('Hypothèses des scénarios'!$D$43:$D$1010=$B47)*('Hypothèses des scénarios'!$AM$43:$AM$1010&lt;=T$15)*('Hypothèses des scénarios'!$AN$43:$AN$1010&gt;=T$15),('Hypothèses des scénarios'!$AH$43:$AH$1010))</f>
        <v>0</v>
      </c>
      <c r="U47" s="107">
        <f>SUMPRODUCT(('Hypothèses des scénarios'!$D$43:$D$1010=$B47)*('Hypothèses des scénarios'!$AM$43:$AM$1010&lt;=U$15)*('Hypothèses des scénarios'!$AN$43:$AN$1010&gt;=U$15),('Hypothèses des scénarios'!$AH$43:$AH$1010))</f>
        <v>0</v>
      </c>
      <c r="V47" s="107">
        <f>SUMPRODUCT(('Hypothèses des scénarios'!$D$43:$D$1010=$B47)*('Hypothèses des scénarios'!$AM$43:$AM$1010&lt;=V$15)*('Hypothèses des scénarios'!$AN$43:$AN$1010&gt;=V$15),('Hypothèses des scénarios'!$AH$43:$AH$1010))</f>
        <v>0</v>
      </c>
      <c r="W47" s="107">
        <f>SUMPRODUCT(('Hypothèses des scénarios'!$D$43:$D$1010=$B47)*('Hypothèses des scénarios'!$AM$43:$AM$1010&lt;=W$15)*('Hypothèses des scénarios'!$AN$43:$AN$1010&gt;=W$15),('Hypothèses des scénarios'!$AH$43:$AH$1010))</f>
        <v>0</v>
      </c>
      <c r="X47" s="107">
        <f>SUMPRODUCT(('Hypothèses des scénarios'!$D$43:$D$1010=$B47)*('Hypothèses des scénarios'!$AM$43:$AM$1010&lt;=X$15)*('Hypothèses des scénarios'!$AN$43:$AN$1010&gt;=X$15),('Hypothèses des scénarios'!$AH$43:$AH$1010))</f>
        <v>0</v>
      </c>
      <c r="Y47" s="107">
        <f>SUMPRODUCT(('Hypothèses des scénarios'!$D$43:$D$1010=$B47)*('Hypothèses des scénarios'!$AM$43:$AM$1010&lt;=Y$15)*('Hypothèses des scénarios'!$AN$43:$AN$1010&gt;=Y$15),('Hypothèses des scénarios'!$AH$43:$AH$1010))</f>
        <v>0</v>
      </c>
      <c r="Z47" s="107">
        <f>SUMPRODUCT(('Hypothèses des scénarios'!$D$43:$D$1010=$B47)*('Hypothèses des scénarios'!$AM$43:$AM$1010&lt;=Z$15)*('Hypothèses des scénarios'!$AN$43:$AN$1010&gt;=Z$15),('Hypothèses des scénarios'!$AH$43:$AH$1010))</f>
        <v>0</v>
      </c>
      <c r="AA47" s="107">
        <f>SUMPRODUCT(('Hypothèses des scénarios'!$D$43:$D$1010=$B47)*('Hypothèses des scénarios'!$AM$43:$AM$1010&lt;=AA$15)*('Hypothèses des scénarios'!$AN$43:$AN$1010&gt;=AA$15),('Hypothèses des scénarios'!$AH$43:$AH$1010))</f>
        <v>0</v>
      </c>
      <c r="AB47" s="107">
        <f>SUMPRODUCT(('Hypothèses des scénarios'!$D$43:$D$1010=$B47)*('Hypothèses des scénarios'!$AM$43:$AM$1010&lt;=AB$15)*('Hypothèses des scénarios'!$AN$43:$AN$1010&gt;=AB$15),('Hypothèses des scénarios'!$AH$43:$AH$1010))</f>
        <v>0</v>
      </c>
      <c r="AC47" s="107">
        <f>SUMPRODUCT(('Hypothèses des scénarios'!$D$43:$D$1010=$B47)*('Hypothèses des scénarios'!$AM$43:$AM$1010&lt;=AC$15)*('Hypothèses des scénarios'!$AN$43:$AN$1010&gt;=AC$15),('Hypothèses des scénarios'!$AH$43:$AH$1010))</f>
        <v>0</v>
      </c>
      <c r="AD47" s="107">
        <f>SUMPRODUCT(('Hypothèses des scénarios'!$D$43:$D$1010=$B47)*('Hypothèses des scénarios'!$AM$43:$AM$1010&lt;=AD$15)*('Hypothèses des scénarios'!$AN$43:$AN$1010&gt;=AD$15),('Hypothèses des scénarios'!$AH$43:$AH$1010))</f>
        <v>0</v>
      </c>
    </row>
    <row r="48" spans="2:30" s="182" customFormat="1" x14ac:dyDescent="0.2">
      <c r="B48" s="13" t="s">
        <v>59</v>
      </c>
      <c r="C48" s="183"/>
      <c r="D48" s="184"/>
      <c r="E48" s="185"/>
      <c r="F48" s="181">
        <f t="shared" ref="F48:AD48" si="15">F47*((1+$C$3)^F16)</f>
        <v>0</v>
      </c>
      <c r="G48" s="181">
        <f t="shared" si="15"/>
        <v>0</v>
      </c>
      <c r="H48" s="181">
        <f t="shared" si="15"/>
        <v>0</v>
      </c>
      <c r="I48" s="181">
        <f t="shared" si="15"/>
        <v>0</v>
      </c>
      <c r="J48" s="181">
        <f t="shared" si="15"/>
        <v>0</v>
      </c>
      <c r="K48" s="181">
        <f t="shared" si="15"/>
        <v>0</v>
      </c>
      <c r="L48" s="181">
        <f t="shared" si="15"/>
        <v>0</v>
      </c>
      <c r="M48" s="181">
        <f t="shared" si="15"/>
        <v>0</v>
      </c>
      <c r="N48" s="181">
        <f t="shared" si="15"/>
        <v>0</v>
      </c>
      <c r="O48" s="181">
        <f t="shared" si="15"/>
        <v>0</v>
      </c>
      <c r="P48" s="181">
        <f t="shared" si="15"/>
        <v>0</v>
      </c>
      <c r="Q48" s="181">
        <f t="shared" si="15"/>
        <v>0</v>
      </c>
      <c r="R48" s="181">
        <f t="shared" si="15"/>
        <v>0</v>
      </c>
      <c r="S48" s="181">
        <f t="shared" si="15"/>
        <v>0</v>
      </c>
      <c r="T48" s="181">
        <f t="shared" si="15"/>
        <v>0</v>
      </c>
      <c r="U48" s="181">
        <f t="shared" si="15"/>
        <v>0</v>
      </c>
      <c r="V48" s="181">
        <f t="shared" si="15"/>
        <v>0</v>
      </c>
      <c r="W48" s="181">
        <f t="shared" si="15"/>
        <v>0</v>
      </c>
      <c r="X48" s="181">
        <f t="shared" si="15"/>
        <v>0</v>
      </c>
      <c r="Y48" s="181">
        <f t="shared" si="15"/>
        <v>0</v>
      </c>
      <c r="Z48" s="181">
        <f t="shared" si="15"/>
        <v>0</v>
      </c>
      <c r="AA48" s="181">
        <f t="shared" si="15"/>
        <v>0</v>
      </c>
      <c r="AB48" s="181">
        <f t="shared" si="15"/>
        <v>0</v>
      </c>
      <c r="AC48" s="181">
        <f t="shared" si="15"/>
        <v>0</v>
      </c>
      <c r="AD48" s="181">
        <f t="shared" si="15"/>
        <v>0</v>
      </c>
    </row>
    <row r="49" spans="1:30" ht="15" x14ac:dyDescent="0.2">
      <c r="B49" s="12" t="s">
        <v>41</v>
      </c>
      <c r="C49" s="114">
        <f ca="1">'Hypothèses des scénarios'!AH31</f>
        <v>0</v>
      </c>
      <c r="D49" s="22"/>
      <c r="E49" s="38"/>
      <c r="F49" s="107">
        <f>SUMPRODUCT(('Hypothèses des scénarios'!$D$43:$D$1010=$B49)*('Hypothèses des scénarios'!$AM$43:$AM$1010&lt;=F$15)*('Hypothèses des scénarios'!$AN$43:$AN$1010&gt;=F$15),('Hypothèses des scénarios'!$AH$43:$AH$1010))</f>
        <v>0</v>
      </c>
      <c r="G49" s="107">
        <f>SUMPRODUCT(('Hypothèses des scénarios'!$D$43:$D$1010=$B49)*('Hypothèses des scénarios'!$AM$43:$AM$1010&lt;=G$15)*('Hypothèses des scénarios'!$AN$43:$AN$1010&gt;=G$15),('Hypothèses des scénarios'!$AH$43:$AH$1010))</f>
        <v>0</v>
      </c>
      <c r="H49" s="107">
        <f>SUMPRODUCT(('Hypothèses des scénarios'!$D$43:$D$1010=$B49)*('Hypothèses des scénarios'!$AM$43:$AM$1010&lt;=H$15)*('Hypothèses des scénarios'!$AN$43:$AN$1010&gt;=H$15),('Hypothèses des scénarios'!$AH$43:$AH$1010))</f>
        <v>0</v>
      </c>
      <c r="I49" s="107">
        <f>SUMPRODUCT(('Hypothèses des scénarios'!$D$43:$D$1010=$B49)*('Hypothèses des scénarios'!$AM$43:$AM$1010&lt;=I$15)*('Hypothèses des scénarios'!$AN$43:$AN$1010&gt;=I$15),('Hypothèses des scénarios'!$AH$43:$AH$1010))</f>
        <v>0</v>
      </c>
      <c r="J49" s="107">
        <f>SUMPRODUCT(('Hypothèses des scénarios'!$D$43:$D$1010=$B49)*('Hypothèses des scénarios'!$AM$43:$AM$1010&lt;=J$15)*('Hypothèses des scénarios'!$AN$43:$AN$1010&gt;=J$15),('Hypothèses des scénarios'!$AH$43:$AH$1010))</f>
        <v>0</v>
      </c>
      <c r="K49" s="107">
        <f>SUMPRODUCT(('Hypothèses des scénarios'!$D$43:$D$1010=$B49)*('Hypothèses des scénarios'!$AM$43:$AM$1010&lt;=K$15)*('Hypothèses des scénarios'!$AN$43:$AN$1010&gt;=K$15),('Hypothèses des scénarios'!$AH$43:$AH$1010))</f>
        <v>0</v>
      </c>
      <c r="L49" s="107">
        <f>SUMPRODUCT(('Hypothèses des scénarios'!$D$43:$D$1010=$B49)*('Hypothèses des scénarios'!$AM$43:$AM$1010&lt;=L$15)*('Hypothèses des scénarios'!$AN$43:$AN$1010&gt;=L$15),('Hypothèses des scénarios'!$AH$43:$AH$1010))</f>
        <v>0</v>
      </c>
      <c r="M49" s="107">
        <f>SUMPRODUCT(('Hypothèses des scénarios'!$D$43:$D$1010=$B49)*('Hypothèses des scénarios'!$AM$43:$AM$1010&lt;=M$15)*('Hypothèses des scénarios'!$AN$43:$AN$1010&gt;=M$15),('Hypothèses des scénarios'!$AH$43:$AH$1010))</f>
        <v>0</v>
      </c>
      <c r="N49" s="107">
        <f>SUMPRODUCT(('Hypothèses des scénarios'!$D$43:$D$1010=$B49)*('Hypothèses des scénarios'!$AM$43:$AM$1010&lt;=N$15)*('Hypothèses des scénarios'!$AN$43:$AN$1010&gt;=N$15),('Hypothèses des scénarios'!$AH$43:$AH$1010))</f>
        <v>0</v>
      </c>
      <c r="O49" s="107">
        <f>SUMPRODUCT(('Hypothèses des scénarios'!$D$43:$D$1010=$B49)*('Hypothèses des scénarios'!$AM$43:$AM$1010&lt;=O$15)*('Hypothèses des scénarios'!$AN$43:$AN$1010&gt;=O$15),('Hypothèses des scénarios'!$AH$43:$AH$1010))</f>
        <v>0</v>
      </c>
      <c r="P49" s="107">
        <f>SUMPRODUCT(('Hypothèses des scénarios'!$D$43:$D$1010=$B49)*('Hypothèses des scénarios'!$AM$43:$AM$1010&lt;=P$15)*('Hypothèses des scénarios'!$AN$43:$AN$1010&gt;=P$15),('Hypothèses des scénarios'!$AH$43:$AH$1010))</f>
        <v>0</v>
      </c>
      <c r="Q49" s="107">
        <f>SUMPRODUCT(('Hypothèses des scénarios'!$D$43:$D$1010=$B49)*('Hypothèses des scénarios'!$AM$43:$AM$1010&lt;=Q$15)*('Hypothèses des scénarios'!$AN$43:$AN$1010&gt;=Q$15),('Hypothèses des scénarios'!$AH$43:$AH$1010))</f>
        <v>0</v>
      </c>
      <c r="R49" s="107">
        <f>SUMPRODUCT(('Hypothèses des scénarios'!$D$43:$D$1010=$B49)*('Hypothèses des scénarios'!$AM$43:$AM$1010&lt;=R$15)*('Hypothèses des scénarios'!$AN$43:$AN$1010&gt;=R$15),('Hypothèses des scénarios'!$AH$43:$AH$1010))</f>
        <v>0</v>
      </c>
      <c r="S49" s="107">
        <f>SUMPRODUCT(('Hypothèses des scénarios'!$D$43:$D$1010=$B49)*('Hypothèses des scénarios'!$AM$43:$AM$1010&lt;=S$15)*('Hypothèses des scénarios'!$AN$43:$AN$1010&gt;=S$15),('Hypothèses des scénarios'!$AH$43:$AH$1010))</f>
        <v>0</v>
      </c>
      <c r="T49" s="107">
        <f>SUMPRODUCT(('Hypothèses des scénarios'!$D$43:$D$1010=$B49)*('Hypothèses des scénarios'!$AM$43:$AM$1010&lt;=T$15)*('Hypothèses des scénarios'!$AN$43:$AN$1010&gt;=T$15),('Hypothèses des scénarios'!$AH$43:$AH$1010))</f>
        <v>0</v>
      </c>
      <c r="U49" s="107">
        <f>SUMPRODUCT(('Hypothèses des scénarios'!$D$43:$D$1010=$B49)*('Hypothèses des scénarios'!$AM$43:$AM$1010&lt;=U$15)*('Hypothèses des scénarios'!$AN$43:$AN$1010&gt;=U$15),('Hypothèses des scénarios'!$AH$43:$AH$1010))</f>
        <v>0</v>
      </c>
      <c r="V49" s="107">
        <f>SUMPRODUCT(('Hypothèses des scénarios'!$D$43:$D$1010=$B49)*('Hypothèses des scénarios'!$AM$43:$AM$1010&lt;=V$15)*('Hypothèses des scénarios'!$AN$43:$AN$1010&gt;=V$15),('Hypothèses des scénarios'!$AH$43:$AH$1010))</f>
        <v>0</v>
      </c>
      <c r="W49" s="107">
        <f>SUMPRODUCT(('Hypothèses des scénarios'!$D$43:$D$1010=$B49)*('Hypothèses des scénarios'!$AM$43:$AM$1010&lt;=W$15)*('Hypothèses des scénarios'!$AN$43:$AN$1010&gt;=W$15),('Hypothèses des scénarios'!$AH$43:$AH$1010))</f>
        <v>0</v>
      </c>
      <c r="X49" s="107">
        <f>SUMPRODUCT(('Hypothèses des scénarios'!$D$43:$D$1010=$B49)*('Hypothèses des scénarios'!$AM$43:$AM$1010&lt;=X$15)*('Hypothèses des scénarios'!$AN$43:$AN$1010&gt;=X$15),('Hypothèses des scénarios'!$AH$43:$AH$1010))</f>
        <v>0</v>
      </c>
      <c r="Y49" s="107">
        <f>SUMPRODUCT(('Hypothèses des scénarios'!$D$43:$D$1010=$B49)*('Hypothèses des scénarios'!$AM$43:$AM$1010&lt;=Y$15)*('Hypothèses des scénarios'!$AN$43:$AN$1010&gt;=Y$15),('Hypothèses des scénarios'!$AH$43:$AH$1010))</f>
        <v>0</v>
      </c>
      <c r="Z49" s="107">
        <f>SUMPRODUCT(('Hypothèses des scénarios'!$D$43:$D$1010=$B49)*('Hypothèses des scénarios'!$AM$43:$AM$1010&lt;=Z$15)*('Hypothèses des scénarios'!$AN$43:$AN$1010&gt;=Z$15),('Hypothèses des scénarios'!$AH$43:$AH$1010))</f>
        <v>0</v>
      </c>
      <c r="AA49" s="107">
        <f>SUMPRODUCT(('Hypothèses des scénarios'!$D$43:$D$1010=$B49)*('Hypothèses des scénarios'!$AM$43:$AM$1010&lt;=AA$15)*('Hypothèses des scénarios'!$AN$43:$AN$1010&gt;=AA$15),('Hypothèses des scénarios'!$AH$43:$AH$1010))</f>
        <v>0</v>
      </c>
      <c r="AB49" s="107">
        <f>SUMPRODUCT(('Hypothèses des scénarios'!$D$43:$D$1010=$B49)*('Hypothèses des scénarios'!$AM$43:$AM$1010&lt;=AB$15)*('Hypothèses des scénarios'!$AN$43:$AN$1010&gt;=AB$15),('Hypothèses des scénarios'!$AH$43:$AH$1010))</f>
        <v>0</v>
      </c>
      <c r="AC49" s="107">
        <f>SUMPRODUCT(('Hypothèses des scénarios'!$D$43:$D$1010=$B49)*('Hypothèses des scénarios'!$AM$43:$AM$1010&lt;=AC$15)*('Hypothèses des scénarios'!$AN$43:$AN$1010&gt;=AC$15),('Hypothèses des scénarios'!$AH$43:$AH$1010))</f>
        <v>0</v>
      </c>
      <c r="AD49" s="107">
        <f>SUMPRODUCT(('Hypothèses des scénarios'!$D$43:$D$1010=$B49)*('Hypothèses des scénarios'!$AM$43:$AM$1010&lt;=AD$15)*('Hypothèses des scénarios'!$AN$43:$AN$1010&gt;=AD$15),('Hypothèses des scénarios'!$AH$43:$AH$1010))</f>
        <v>0</v>
      </c>
    </row>
    <row r="50" spans="1:30" s="182" customFormat="1" x14ac:dyDescent="0.2">
      <c r="B50" s="13" t="s">
        <v>59</v>
      </c>
      <c r="C50" s="183"/>
      <c r="D50" s="184"/>
      <c r="E50" s="185"/>
      <c r="F50" s="240">
        <f>F49*((1+$C$1)^F18)</f>
        <v>0</v>
      </c>
      <c r="G50" s="240">
        <f t="shared" ref="G50:AD50" si="16">G49*((1+$C$1)^G18)</f>
        <v>0</v>
      </c>
      <c r="H50" s="240">
        <f t="shared" si="16"/>
        <v>0</v>
      </c>
      <c r="I50" s="240">
        <f t="shared" si="16"/>
        <v>0</v>
      </c>
      <c r="J50" s="240">
        <f t="shared" si="16"/>
        <v>0</v>
      </c>
      <c r="K50" s="240">
        <f t="shared" si="16"/>
        <v>0</v>
      </c>
      <c r="L50" s="240">
        <f t="shared" si="16"/>
        <v>0</v>
      </c>
      <c r="M50" s="240">
        <f t="shared" si="16"/>
        <v>0</v>
      </c>
      <c r="N50" s="240">
        <f t="shared" si="16"/>
        <v>0</v>
      </c>
      <c r="O50" s="240">
        <f t="shared" si="16"/>
        <v>0</v>
      </c>
      <c r="P50" s="240">
        <f t="shared" si="16"/>
        <v>0</v>
      </c>
      <c r="Q50" s="240">
        <f t="shared" si="16"/>
        <v>0</v>
      </c>
      <c r="R50" s="240">
        <f t="shared" si="16"/>
        <v>0</v>
      </c>
      <c r="S50" s="240">
        <f t="shared" si="16"/>
        <v>0</v>
      </c>
      <c r="T50" s="240">
        <f t="shared" si="16"/>
        <v>0</v>
      </c>
      <c r="U50" s="240">
        <f t="shared" si="16"/>
        <v>0</v>
      </c>
      <c r="V50" s="240">
        <f t="shared" si="16"/>
        <v>0</v>
      </c>
      <c r="W50" s="240">
        <f t="shared" si="16"/>
        <v>0</v>
      </c>
      <c r="X50" s="240">
        <f t="shared" si="16"/>
        <v>0</v>
      </c>
      <c r="Y50" s="240">
        <f t="shared" si="16"/>
        <v>0</v>
      </c>
      <c r="Z50" s="240">
        <f t="shared" si="16"/>
        <v>0</v>
      </c>
      <c r="AA50" s="240">
        <f t="shared" si="16"/>
        <v>0</v>
      </c>
      <c r="AB50" s="240">
        <f t="shared" si="16"/>
        <v>0</v>
      </c>
      <c r="AC50" s="240">
        <f t="shared" si="16"/>
        <v>0</v>
      </c>
      <c r="AD50" s="240">
        <f t="shared" si="16"/>
        <v>0</v>
      </c>
    </row>
    <row r="51" spans="1:30" s="40" customFormat="1" x14ac:dyDescent="0.2">
      <c r="B51" s="15"/>
      <c r="C51" s="116"/>
      <c r="D51" s="39"/>
      <c r="F51" s="41"/>
      <c r="G51" s="41"/>
      <c r="H51" s="41"/>
      <c r="I51" s="41"/>
      <c r="J51" s="41"/>
      <c r="K51" s="41"/>
      <c r="L51" s="41"/>
      <c r="M51" s="41"/>
      <c r="N51" s="41"/>
      <c r="O51" s="41"/>
      <c r="P51" s="41"/>
      <c r="Q51" s="41"/>
      <c r="R51" s="41"/>
      <c r="S51" s="41"/>
      <c r="T51" s="41"/>
      <c r="U51" s="41"/>
      <c r="V51" s="41"/>
      <c r="W51" s="41"/>
      <c r="X51" s="41"/>
      <c r="Y51" s="41"/>
      <c r="Z51" s="41"/>
      <c r="AA51" s="41"/>
      <c r="AB51" s="41"/>
      <c r="AC51" s="41"/>
      <c r="AD51" s="41"/>
    </row>
    <row r="52" spans="1:30" s="42" customFormat="1" x14ac:dyDescent="0.2">
      <c r="B52" s="16" t="s">
        <v>62</v>
      </c>
      <c r="C52" s="115"/>
      <c r="F52" s="43">
        <f>F39+F41+F43+F45+F47+F49</f>
        <v>0</v>
      </c>
      <c r="G52" s="43">
        <f t="shared" ref="G52:AD53" si="17">G39+G41+G43+G45+G47+G49</f>
        <v>0</v>
      </c>
      <c r="H52" s="43">
        <f t="shared" si="17"/>
        <v>0</v>
      </c>
      <c r="I52" s="43">
        <f t="shared" si="17"/>
        <v>0</v>
      </c>
      <c r="J52" s="43">
        <f t="shared" si="17"/>
        <v>0</v>
      </c>
      <c r="K52" s="43">
        <f t="shared" si="17"/>
        <v>0</v>
      </c>
      <c r="L52" s="43">
        <f t="shared" si="17"/>
        <v>0</v>
      </c>
      <c r="M52" s="43">
        <f t="shared" si="17"/>
        <v>0</v>
      </c>
      <c r="N52" s="43">
        <f t="shared" si="17"/>
        <v>0</v>
      </c>
      <c r="O52" s="43">
        <f t="shared" si="17"/>
        <v>0</v>
      </c>
      <c r="P52" s="43">
        <f t="shared" si="17"/>
        <v>0</v>
      </c>
      <c r="Q52" s="43">
        <f t="shared" si="17"/>
        <v>0</v>
      </c>
      <c r="R52" s="43">
        <f t="shared" si="17"/>
        <v>0</v>
      </c>
      <c r="S52" s="43">
        <f t="shared" si="17"/>
        <v>0</v>
      </c>
      <c r="T52" s="43">
        <f t="shared" si="17"/>
        <v>0</v>
      </c>
      <c r="U52" s="43">
        <f t="shared" si="17"/>
        <v>0</v>
      </c>
      <c r="V52" s="43">
        <f t="shared" si="17"/>
        <v>0</v>
      </c>
      <c r="W52" s="43">
        <f t="shared" si="17"/>
        <v>0</v>
      </c>
      <c r="X52" s="43">
        <f t="shared" si="17"/>
        <v>0</v>
      </c>
      <c r="Y52" s="43">
        <f t="shared" si="17"/>
        <v>0</v>
      </c>
      <c r="Z52" s="43">
        <f t="shared" si="17"/>
        <v>0</v>
      </c>
      <c r="AA52" s="43">
        <f t="shared" si="17"/>
        <v>0</v>
      </c>
      <c r="AB52" s="43">
        <f t="shared" si="17"/>
        <v>0</v>
      </c>
      <c r="AC52" s="43">
        <f t="shared" si="17"/>
        <v>0</v>
      </c>
      <c r="AD52" s="43">
        <f t="shared" si="17"/>
        <v>0</v>
      </c>
    </row>
    <row r="53" spans="1:30" s="44" customFormat="1" x14ac:dyDescent="0.2">
      <c r="B53" s="17" t="s">
        <v>4</v>
      </c>
      <c r="C53" s="115"/>
      <c r="F53" s="43">
        <f>F40+F42+F44+F46+F48+F50</f>
        <v>0</v>
      </c>
      <c r="G53" s="43">
        <f t="shared" si="17"/>
        <v>0</v>
      </c>
      <c r="H53" s="43">
        <f t="shared" si="17"/>
        <v>0</v>
      </c>
      <c r="I53" s="43">
        <f t="shared" si="17"/>
        <v>0</v>
      </c>
      <c r="J53" s="43">
        <f t="shared" si="17"/>
        <v>0</v>
      </c>
      <c r="K53" s="43">
        <f t="shared" si="17"/>
        <v>0</v>
      </c>
      <c r="L53" s="43">
        <f t="shared" si="17"/>
        <v>0</v>
      </c>
      <c r="M53" s="43">
        <f t="shared" si="17"/>
        <v>0</v>
      </c>
      <c r="N53" s="43">
        <f t="shared" si="17"/>
        <v>0</v>
      </c>
      <c r="O53" s="43">
        <f t="shared" si="17"/>
        <v>0</v>
      </c>
      <c r="P53" s="43">
        <f t="shared" si="17"/>
        <v>0</v>
      </c>
      <c r="Q53" s="43">
        <f t="shared" si="17"/>
        <v>0</v>
      </c>
      <c r="R53" s="43">
        <f t="shared" si="17"/>
        <v>0</v>
      </c>
      <c r="S53" s="43">
        <f t="shared" si="17"/>
        <v>0</v>
      </c>
      <c r="T53" s="43">
        <f t="shared" si="17"/>
        <v>0</v>
      </c>
      <c r="U53" s="43">
        <f t="shared" si="17"/>
        <v>0</v>
      </c>
      <c r="V53" s="43">
        <f t="shared" si="17"/>
        <v>0</v>
      </c>
      <c r="W53" s="43">
        <f t="shared" si="17"/>
        <v>0</v>
      </c>
      <c r="X53" s="43">
        <f t="shared" si="17"/>
        <v>0</v>
      </c>
      <c r="Y53" s="43">
        <f t="shared" si="17"/>
        <v>0</v>
      </c>
      <c r="Z53" s="43">
        <f t="shared" si="17"/>
        <v>0</v>
      </c>
      <c r="AA53" s="43">
        <f t="shared" si="17"/>
        <v>0</v>
      </c>
      <c r="AB53" s="43">
        <f t="shared" si="17"/>
        <v>0</v>
      </c>
      <c r="AC53" s="43">
        <f t="shared" si="17"/>
        <v>0</v>
      </c>
      <c r="AD53" s="43">
        <f t="shared" si="17"/>
        <v>0</v>
      </c>
    </row>
    <row r="54" spans="1:30" x14ac:dyDescent="0.2">
      <c r="B54" s="19"/>
      <c r="C54" s="116"/>
      <c r="D54" s="22"/>
      <c r="F54" s="46"/>
      <c r="G54" s="46"/>
      <c r="H54" s="46"/>
      <c r="I54" s="46"/>
      <c r="J54" s="46"/>
      <c r="K54" s="46"/>
      <c r="L54" s="46"/>
      <c r="M54" s="46"/>
      <c r="N54" s="46"/>
      <c r="O54" s="46"/>
      <c r="P54" s="46"/>
      <c r="Q54" s="46"/>
      <c r="R54" s="46"/>
      <c r="S54" s="46"/>
      <c r="T54" s="46"/>
      <c r="U54" s="46"/>
      <c r="V54" s="46"/>
      <c r="W54" s="46"/>
      <c r="X54" s="46"/>
      <c r="Y54" s="46"/>
      <c r="Z54" s="46"/>
      <c r="AA54" s="46"/>
      <c r="AB54" s="46"/>
      <c r="AC54" s="46"/>
      <c r="AD54" s="46"/>
    </row>
    <row r="55" spans="1:30" ht="15" x14ac:dyDescent="0.2">
      <c r="B55" s="20" t="s">
        <v>17</v>
      </c>
      <c r="C55" s="114">
        <f ca="1">'Hypothèses des scénarios'!AH35</f>
        <v>0</v>
      </c>
      <c r="D55" s="39"/>
      <c r="E55" s="47"/>
      <c r="F55" s="96"/>
      <c r="G55" s="96"/>
      <c r="H55" s="96"/>
      <c r="I55" s="96"/>
      <c r="J55" s="96"/>
      <c r="K55" s="96"/>
      <c r="L55" s="96"/>
      <c r="M55" s="96"/>
      <c r="N55" s="96"/>
      <c r="O55" s="96"/>
      <c r="P55" s="96"/>
      <c r="Q55" s="96"/>
      <c r="R55" s="96"/>
      <c r="S55" s="96"/>
      <c r="T55" s="96"/>
      <c r="U55" s="96"/>
      <c r="V55" s="96"/>
      <c r="W55" s="96"/>
      <c r="X55" s="96"/>
      <c r="Y55" s="96"/>
      <c r="Z55" s="96"/>
      <c r="AA55" s="96"/>
      <c r="AB55" s="96"/>
      <c r="AC55" s="96"/>
      <c r="AD55" s="107">
        <f ca="1">C55</f>
        <v>0</v>
      </c>
    </row>
    <row r="56" spans="1:30" s="22" customFormat="1" x14ac:dyDescent="0.2">
      <c r="B56" s="18"/>
      <c r="C56" s="14"/>
      <c r="F56" s="46"/>
      <c r="G56" s="46"/>
      <c r="H56" s="46"/>
      <c r="I56" s="46"/>
      <c r="J56" s="46"/>
      <c r="K56" s="46"/>
      <c r="L56" s="46"/>
      <c r="M56" s="46"/>
      <c r="N56" s="50"/>
      <c r="O56" s="50"/>
      <c r="P56" s="50"/>
      <c r="Q56" s="50"/>
      <c r="R56" s="50"/>
      <c r="S56" s="50"/>
      <c r="T56" s="50"/>
      <c r="U56" s="50"/>
      <c r="V56" s="50"/>
      <c r="W56" s="50"/>
      <c r="X56" s="50"/>
      <c r="Y56" s="50"/>
      <c r="Z56" s="50"/>
      <c r="AA56" s="46"/>
      <c r="AB56" s="46"/>
      <c r="AC56" s="46"/>
      <c r="AD56" s="46"/>
    </row>
    <row r="57" spans="1:30" x14ac:dyDescent="0.2">
      <c r="A57" s="126"/>
      <c r="B57" s="127" t="s">
        <v>23</v>
      </c>
      <c r="C57" s="94"/>
      <c r="F57" s="51">
        <f>-F37-F53</f>
        <v>0</v>
      </c>
      <c r="G57" s="51">
        <f t="shared" ref="G57:AC57" si="18">-G37-G53</f>
        <v>0</v>
      </c>
      <c r="H57" s="51">
        <f t="shared" si="18"/>
        <v>0</v>
      </c>
      <c r="I57" s="51">
        <f t="shared" si="18"/>
        <v>0</v>
      </c>
      <c r="J57" s="51">
        <f t="shared" si="18"/>
        <v>0</v>
      </c>
      <c r="K57" s="51">
        <f t="shared" si="18"/>
        <v>0</v>
      </c>
      <c r="L57" s="51">
        <f t="shared" si="18"/>
        <v>0</v>
      </c>
      <c r="M57" s="51">
        <f t="shared" si="18"/>
        <v>0</v>
      </c>
      <c r="N57" s="51">
        <f t="shared" si="18"/>
        <v>0</v>
      </c>
      <c r="O57" s="51">
        <f t="shared" si="18"/>
        <v>0</v>
      </c>
      <c r="P57" s="51">
        <f t="shared" si="18"/>
        <v>0</v>
      </c>
      <c r="Q57" s="51">
        <f t="shared" si="18"/>
        <v>0</v>
      </c>
      <c r="R57" s="51">
        <f t="shared" si="18"/>
        <v>0</v>
      </c>
      <c r="S57" s="51">
        <f t="shared" si="18"/>
        <v>0</v>
      </c>
      <c r="T57" s="51">
        <f t="shared" si="18"/>
        <v>0</v>
      </c>
      <c r="U57" s="51">
        <f t="shared" si="18"/>
        <v>0</v>
      </c>
      <c r="V57" s="51">
        <f t="shared" si="18"/>
        <v>0</v>
      </c>
      <c r="W57" s="51">
        <f t="shared" si="18"/>
        <v>0</v>
      </c>
      <c r="X57" s="51">
        <f t="shared" si="18"/>
        <v>0</v>
      </c>
      <c r="Y57" s="51">
        <f t="shared" si="18"/>
        <v>0</v>
      </c>
      <c r="Z57" s="51">
        <f t="shared" si="18"/>
        <v>0</v>
      </c>
      <c r="AA57" s="51">
        <f t="shared" si="18"/>
        <v>0</v>
      </c>
      <c r="AB57" s="51">
        <f t="shared" si="18"/>
        <v>0</v>
      </c>
      <c r="AC57" s="51">
        <f t="shared" si="18"/>
        <v>0</v>
      </c>
      <c r="AD57" s="51">
        <f ca="1">-AD37-AD53+AD55</f>
        <v>0</v>
      </c>
    </row>
    <row r="58" spans="1:30" x14ac:dyDescent="0.2">
      <c r="A58" s="91"/>
      <c r="B58" s="127" t="s">
        <v>6</v>
      </c>
      <c r="C58" s="94"/>
      <c r="F58" s="52">
        <f t="shared" ref="F58:AD58" si="19">F57/((1+$C$4)^F$14)</f>
        <v>0</v>
      </c>
      <c r="G58" s="52">
        <f t="shared" si="19"/>
        <v>0</v>
      </c>
      <c r="H58" s="52">
        <f t="shared" si="19"/>
        <v>0</v>
      </c>
      <c r="I58" s="52">
        <f t="shared" si="19"/>
        <v>0</v>
      </c>
      <c r="J58" s="52">
        <f t="shared" si="19"/>
        <v>0</v>
      </c>
      <c r="K58" s="52">
        <f t="shared" si="19"/>
        <v>0</v>
      </c>
      <c r="L58" s="52">
        <f t="shared" si="19"/>
        <v>0</v>
      </c>
      <c r="M58" s="52">
        <f t="shared" si="19"/>
        <v>0</v>
      </c>
      <c r="N58" s="52">
        <f t="shared" si="19"/>
        <v>0</v>
      </c>
      <c r="O58" s="52">
        <f t="shared" si="19"/>
        <v>0</v>
      </c>
      <c r="P58" s="52">
        <f t="shared" si="19"/>
        <v>0</v>
      </c>
      <c r="Q58" s="52">
        <f t="shared" si="19"/>
        <v>0</v>
      </c>
      <c r="R58" s="52">
        <f t="shared" si="19"/>
        <v>0</v>
      </c>
      <c r="S58" s="52">
        <f t="shared" si="19"/>
        <v>0</v>
      </c>
      <c r="T58" s="52">
        <f t="shared" si="19"/>
        <v>0</v>
      </c>
      <c r="U58" s="52">
        <f t="shared" si="19"/>
        <v>0</v>
      </c>
      <c r="V58" s="52">
        <f t="shared" si="19"/>
        <v>0</v>
      </c>
      <c r="W58" s="52">
        <f t="shared" si="19"/>
        <v>0</v>
      </c>
      <c r="X58" s="52">
        <f t="shared" si="19"/>
        <v>0</v>
      </c>
      <c r="Y58" s="52">
        <f t="shared" si="19"/>
        <v>0</v>
      </c>
      <c r="Z58" s="52">
        <f t="shared" si="19"/>
        <v>0</v>
      </c>
      <c r="AA58" s="52">
        <f t="shared" si="19"/>
        <v>0</v>
      </c>
      <c r="AB58" s="52">
        <f t="shared" si="19"/>
        <v>0</v>
      </c>
      <c r="AC58" s="52">
        <f t="shared" si="19"/>
        <v>0</v>
      </c>
      <c r="AD58" s="52">
        <f t="shared" ca="1" si="19"/>
        <v>0</v>
      </c>
    </row>
    <row r="59" spans="1:30" ht="12.75" customHeight="1" x14ac:dyDescent="0.2">
      <c r="A59" s="91"/>
      <c r="B59" s="127" t="s">
        <v>24</v>
      </c>
      <c r="F59" s="48"/>
      <c r="G59" s="48"/>
      <c r="H59" s="48"/>
      <c r="I59" s="48"/>
      <c r="J59" s="48"/>
      <c r="K59" s="48"/>
      <c r="L59" s="48"/>
      <c r="M59" s="49"/>
      <c r="N59" s="49"/>
      <c r="O59" s="51">
        <f>SUM(F57:O57)</f>
        <v>0</v>
      </c>
      <c r="P59" s="53"/>
      <c r="Q59" s="48"/>
      <c r="R59" s="48"/>
      <c r="S59" s="48"/>
      <c r="T59" s="48"/>
      <c r="U59" s="48"/>
      <c r="V59" s="48"/>
      <c r="W59" s="49"/>
      <c r="X59" s="49"/>
      <c r="Y59" s="51">
        <f>SUM(F57:Y57)</f>
        <v>0</v>
      </c>
      <c r="Z59" s="53"/>
      <c r="AA59" s="48"/>
      <c r="AB59" s="54"/>
      <c r="AD59" s="51">
        <f ca="1">SUM(F57:AD57)-AD55</f>
        <v>0</v>
      </c>
    </row>
  </sheetData>
  <sheetProtection algorithmName="SHA-512" hashValue="2Q7S4o2X6feAjTR8ObchJhEH8sPLD3G8jfsgWeg/kL6fnuKver+0O9uo8EZj+DseyoPtLc7K20T0AB5Wj/BAFg==" saltValue="KgCHACXfiQ2Wjvw8GAEmgA==" spinCount="100000" sheet="1" objects="1" scenarios="1" formatCells="0"/>
  <mergeCells count="18">
    <mergeCell ref="Y2:AB2"/>
    <mergeCell ref="AC2:AD2"/>
    <mergeCell ref="AI3:AK3"/>
    <mergeCell ref="D4:E4"/>
    <mergeCell ref="K2:O2"/>
    <mergeCell ref="P2:R2"/>
    <mergeCell ref="S2:V2"/>
    <mergeCell ref="W2:X2"/>
    <mergeCell ref="B11:B13"/>
    <mergeCell ref="E12:E13"/>
    <mergeCell ref="B7:B8"/>
    <mergeCell ref="D2:E2"/>
    <mergeCell ref="F2:J2"/>
    <mergeCell ref="D9:E9"/>
    <mergeCell ref="D5:E5"/>
    <mergeCell ref="D6:E6"/>
    <mergeCell ref="D7:E7"/>
    <mergeCell ref="D8:E8"/>
  </mergeCells>
  <printOptions headings="1"/>
  <pageMargins left="0.78740157480314965" right="0.78740157480314965" top="0.98425196850393704" bottom="0.98425196850393704" header="0.51181102362204722" footer="0.51181102362204722"/>
  <pageSetup paperSize="8" scale="37" orientation="landscape" horizontalDpi="4294967295" verticalDpi="4294967295"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8</vt:i4>
      </vt:variant>
      <vt:variant>
        <vt:lpstr>Plages nommées</vt:lpstr>
      </vt:variant>
      <vt:variant>
        <vt:i4>11</vt:i4>
      </vt:variant>
    </vt:vector>
  </HeadingPairs>
  <TitlesOfParts>
    <vt:vector size="19" baseType="lpstr">
      <vt:lpstr>Indications</vt:lpstr>
      <vt:lpstr>Synthèse globale CF-VAN</vt:lpstr>
      <vt:lpstr>Hypothèses des scénarios</vt:lpstr>
      <vt:lpstr>S0-Sc. référence</vt:lpstr>
      <vt:lpstr>S1</vt:lpstr>
      <vt:lpstr>S2</vt:lpstr>
      <vt:lpstr>S3</vt:lpstr>
      <vt:lpstr>S4</vt:lpstr>
      <vt:lpstr>S_1</vt:lpstr>
      <vt:lpstr>S_2</vt:lpstr>
      <vt:lpstr>'S3'!S_3</vt:lpstr>
      <vt:lpstr>'S4'!S_3</vt:lpstr>
      <vt:lpstr>S_3</vt:lpstr>
      <vt:lpstr>'Hypothèses des scénarios'!Zone_d_impression</vt:lpstr>
      <vt:lpstr>Indications!Zone_d_impression</vt:lpstr>
      <vt:lpstr>'S0-Sc. référence'!Zone_d_impression</vt:lpstr>
      <vt:lpstr>'S1'!Zone_d_impression</vt:lpstr>
      <vt:lpstr>'S3'!Zone_d_impression</vt:lpstr>
      <vt:lpstr>'Synthèse globale CF-VAN'!Zone_d_impression</vt:lpstr>
    </vt:vector>
  </TitlesOfParts>
  <Company>DGFiP</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Frédérique Victor</dc:creator>
  <cp:lastModifiedBy>Soizic VIDEMENT</cp:lastModifiedBy>
  <cp:lastPrinted>2020-11-30T17:00:17Z</cp:lastPrinted>
  <dcterms:created xsi:type="dcterms:W3CDTF">2013-11-04T10:41:57Z</dcterms:created>
  <dcterms:modified xsi:type="dcterms:W3CDTF">2022-01-14T16:05:55Z</dcterms:modified>
</cp:coreProperties>
</file>